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320" tabRatio="779" activeTab="0"/>
  </bookViews>
  <sheets>
    <sheet name="Mapa" sheetId="1" r:id="rId1"/>
    <sheet name="Wskazówki" sheetId="2" r:id="rId2"/>
    <sheet name="Podsumowanie" sheetId="3" r:id="rId3"/>
    <sheet name="Mandaryn" sheetId="4" r:id="rId4"/>
    <sheet name="Projmet" sheetId="5" r:id="rId5"/>
    <sheet name="Parnas" sheetId="6" r:id="rId6"/>
    <sheet name="Syzyf" sheetId="7" r:id="rId7"/>
    <sheet name="Antyk" sheetId="8" r:id="rId8"/>
    <sheet name="Patio" sheetId="9" r:id="rId9"/>
  </sheets>
  <definedNames>
    <definedName name="_xlnm.Print_Area" localSheetId="7">'Antyk'!$A$1:$L$78</definedName>
    <definedName name="_xlnm.Print_Area" localSheetId="3">'Mandaryn'!$A$1:$L$78</definedName>
    <definedName name="_xlnm.Print_Area" localSheetId="0">'Mapa'!$A$3:$AP$50</definedName>
    <definedName name="_xlnm.Print_Area" localSheetId="5">'Parnas'!$A$1:$L$78</definedName>
    <definedName name="_xlnm.Print_Area" localSheetId="8">'Patio'!$A$1:$L$78</definedName>
    <definedName name="_xlnm.Print_Area" localSheetId="2">'Podsumowanie'!$A$2:$J$36</definedName>
    <definedName name="_xlnm.Print_Area" localSheetId="4">'Projmet'!$A$1:$L$78</definedName>
    <definedName name="_xlnm.Print_Area" localSheetId="6">'Syzyf'!$A$1:$L$78</definedName>
    <definedName name="_xlnm.Print_Area" localSheetId="1">'Wskazówki'!$B$1:$I$38</definedName>
  </definedNames>
  <calcPr fullCalcOnLoad="1"/>
</workbook>
</file>

<file path=xl/comments4.xml><?xml version="1.0" encoding="utf-8"?>
<comments xmlns="http://schemas.openxmlformats.org/spreadsheetml/2006/main">
  <authors>
    <author>Adam Kostrzewa</author>
  </authors>
  <commentList>
    <comment ref="B8" authorId="0">
      <text>
        <r>
          <rPr>
            <sz val="10"/>
            <rFont val="Tahoma"/>
            <family val="0"/>
          </rPr>
          <t>określ branżę / segment działalności biznesowej</t>
        </r>
      </text>
    </comment>
    <comment ref="B7" authorId="0">
      <text>
        <r>
          <rPr>
            <sz val="10"/>
            <rFont val="Tahoma"/>
            <family val="0"/>
          </rPr>
          <t>określ rodzaj planowanej sprzedaży</t>
        </r>
      </text>
    </comment>
    <comment ref="K10" authorId="0">
      <text>
        <r>
          <rPr>
            <b/>
            <sz val="10"/>
            <rFont val="Tahoma"/>
            <family val="0"/>
          </rPr>
          <t>skala punktowa:</t>
        </r>
        <r>
          <rPr>
            <sz val="10"/>
            <rFont val="Tahoma"/>
            <family val="0"/>
          </rPr>
          <t xml:space="preserve">
oceń stan w skali 0-5
0 = min
5 = max</t>
        </r>
      </text>
    </comment>
  </commentList>
</comments>
</file>

<file path=xl/comments5.xml><?xml version="1.0" encoding="utf-8"?>
<comments xmlns="http://schemas.openxmlformats.org/spreadsheetml/2006/main">
  <authors>
    <author>Adam Kostrzewa</author>
  </authors>
  <commentList>
    <comment ref="B8" authorId="0">
      <text>
        <r>
          <rPr>
            <sz val="10"/>
            <rFont val="Tahoma"/>
            <family val="0"/>
          </rPr>
          <t>określ branżę / segment działalności biznesowej</t>
        </r>
      </text>
    </comment>
    <comment ref="B7" authorId="0">
      <text>
        <r>
          <rPr>
            <sz val="10"/>
            <rFont val="Tahoma"/>
            <family val="0"/>
          </rPr>
          <t>określ rodzaj planowanej sprzedaży</t>
        </r>
      </text>
    </comment>
    <comment ref="K10" authorId="0">
      <text>
        <r>
          <rPr>
            <b/>
            <sz val="10"/>
            <rFont val="Tahoma"/>
            <family val="0"/>
          </rPr>
          <t>skala punktowa:</t>
        </r>
        <r>
          <rPr>
            <sz val="10"/>
            <rFont val="Tahoma"/>
            <family val="0"/>
          </rPr>
          <t xml:space="preserve">
oceń stan w skali 0-5
0 = min
5 = max</t>
        </r>
      </text>
    </comment>
  </commentList>
</comments>
</file>

<file path=xl/comments6.xml><?xml version="1.0" encoding="utf-8"?>
<comments xmlns="http://schemas.openxmlformats.org/spreadsheetml/2006/main">
  <authors>
    <author>Adam Kostrzewa</author>
  </authors>
  <commentList>
    <comment ref="B8" authorId="0">
      <text>
        <r>
          <rPr>
            <sz val="10"/>
            <rFont val="Tahoma"/>
            <family val="0"/>
          </rPr>
          <t>określ branżę / segment działalności biznesowej</t>
        </r>
      </text>
    </comment>
    <comment ref="B7" authorId="0">
      <text>
        <r>
          <rPr>
            <sz val="10"/>
            <rFont val="Tahoma"/>
            <family val="0"/>
          </rPr>
          <t>określ rodzaj planowanej sprzedaży</t>
        </r>
      </text>
    </comment>
    <comment ref="K10" authorId="0">
      <text>
        <r>
          <rPr>
            <b/>
            <sz val="10"/>
            <rFont val="Tahoma"/>
            <family val="0"/>
          </rPr>
          <t>skala punktowa:</t>
        </r>
        <r>
          <rPr>
            <sz val="10"/>
            <rFont val="Tahoma"/>
            <family val="0"/>
          </rPr>
          <t xml:space="preserve">
oceń stan w skali 0-5
0 = min
5 = max</t>
        </r>
      </text>
    </comment>
  </commentList>
</comments>
</file>

<file path=xl/comments7.xml><?xml version="1.0" encoding="utf-8"?>
<comments xmlns="http://schemas.openxmlformats.org/spreadsheetml/2006/main">
  <authors>
    <author>Adam Kostrzewa</author>
  </authors>
  <commentList>
    <comment ref="B8" authorId="0">
      <text>
        <r>
          <rPr>
            <sz val="10"/>
            <rFont val="Tahoma"/>
            <family val="0"/>
          </rPr>
          <t>określ branżę / segment działalności biznesowej</t>
        </r>
      </text>
    </comment>
    <comment ref="B7" authorId="0">
      <text>
        <r>
          <rPr>
            <sz val="10"/>
            <rFont val="Tahoma"/>
            <family val="0"/>
          </rPr>
          <t>określ rodzaj planowanej sprzedaży</t>
        </r>
      </text>
    </comment>
    <comment ref="K10" authorId="0">
      <text>
        <r>
          <rPr>
            <b/>
            <sz val="10"/>
            <rFont val="Tahoma"/>
            <family val="0"/>
          </rPr>
          <t>skala punktowa:</t>
        </r>
        <r>
          <rPr>
            <sz val="10"/>
            <rFont val="Tahoma"/>
            <family val="0"/>
          </rPr>
          <t xml:space="preserve">
oceń stan w skali 0-5
0 = min
5 = max</t>
        </r>
      </text>
    </comment>
  </commentList>
</comments>
</file>

<file path=xl/comments8.xml><?xml version="1.0" encoding="utf-8"?>
<comments xmlns="http://schemas.openxmlformats.org/spreadsheetml/2006/main">
  <authors>
    <author>Adam Kostrzewa</author>
  </authors>
  <commentList>
    <comment ref="B8" authorId="0">
      <text>
        <r>
          <rPr>
            <sz val="10"/>
            <rFont val="Tahoma"/>
            <family val="0"/>
          </rPr>
          <t>określ branżę / segment działalności biznesowej</t>
        </r>
      </text>
    </comment>
    <comment ref="B7" authorId="0">
      <text>
        <r>
          <rPr>
            <sz val="10"/>
            <rFont val="Tahoma"/>
            <family val="0"/>
          </rPr>
          <t>określ rodzaj planowanej sprzedaży</t>
        </r>
      </text>
    </comment>
    <comment ref="K10" authorId="0">
      <text>
        <r>
          <rPr>
            <b/>
            <sz val="10"/>
            <rFont val="Tahoma"/>
            <family val="0"/>
          </rPr>
          <t>skala punktowa:</t>
        </r>
        <r>
          <rPr>
            <sz val="10"/>
            <rFont val="Tahoma"/>
            <family val="0"/>
          </rPr>
          <t xml:space="preserve">
oceń stan w skali 0-5
0 = min
5 = max</t>
        </r>
      </text>
    </comment>
  </commentList>
</comments>
</file>

<file path=xl/comments9.xml><?xml version="1.0" encoding="utf-8"?>
<comments xmlns="http://schemas.openxmlformats.org/spreadsheetml/2006/main">
  <authors>
    <author>Adam Kostrzewa</author>
  </authors>
  <commentList>
    <comment ref="K10" authorId="0">
      <text>
        <r>
          <rPr>
            <b/>
            <sz val="10"/>
            <rFont val="Tahoma"/>
            <family val="0"/>
          </rPr>
          <t>skala punktowa:</t>
        </r>
        <r>
          <rPr>
            <sz val="10"/>
            <rFont val="Tahoma"/>
            <family val="0"/>
          </rPr>
          <t xml:space="preserve">
oceń stan w skali 0-5
0 = min
5 = max</t>
        </r>
      </text>
    </comment>
    <comment ref="B8" authorId="0">
      <text>
        <r>
          <rPr>
            <sz val="10"/>
            <rFont val="Tahoma"/>
            <family val="0"/>
          </rPr>
          <t>określ branżę / segment działalności biznesowej</t>
        </r>
      </text>
    </comment>
    <comment ref="B7" authorId="0">
      <text>
        <r>
          <rPr>
            <sz val="10"/>
            <rFont val="Tahoma"/>
            <family val="0"/>
          </rPr>
          <t>określ rodzaj planowanej sprzedaży</t>
        </r>
      </text>
    </comment>
  </commentList>
</comments>
</file>

<file path=xl/sharedStrings.xml><?xml version="1.0" encoding="utf-8"?>
<sst xmlns="http://schemas.openxmlformats.org/spreadsheetml/2006/main" count="808" uniqueCount="305">
  <si>
    <t>CIT</t>
  </si>
  <si>
    <t>zysk netto</t>
  </si>
  <si>
    <t>pomysły</t>
  </si>
  <si>
    <t>planowana marża na sprzedaży</t>
  </si>
  <si>
    <t>Część opisowa</t>
  </si>
  <si>
    <t>Podstawowe informacje o pomyśle biznesowym</t>
  </si>
  <si>
    <t>lata prognozy</t>
  </si>
  <si>
    <t>rok 1</t>
  </si>
  <si>
    <t>rok 2</t>
  </si>
  <si>
    <t>rok 3</t>
  </si>
  <si>
    <t>rok 4</t>
  </si>
  <si>
    <t>rok 5</t>
  </si>
  <si>
    <t>punkt startu 0</t>
  </si>
  <si>
    <t>Oznacz projekty wg stopnia wykonalności/atrakcyjności:</t>
  </si>
  <si>
    <t>1 - najlepszy, 5 - najgorszy</t>
  </si>
  <si>
    <t>?</t>
  </si>
  <si>
    <t>Wskaż projekt do dalszej ewaluacji:</t>
  </si>
  <si>
    <t>1 - projekt do opracowania, 0 - projekt zaniechany</t>
  </si>
  <si>
    <r>
      <t xml:space="preserve">średnia cena, </t>
    </r>
    <r>
      <rPr>
        <b/>
        <sz val="10"/>
        <color indexed="10"/>
        <rFont val="Tahoma"/>
        <family val="2"/>
      </rPr>
      <t>w PLN</t>
    </r>
  </si>
  <si>
    <t>Rachunek wyników, w PLN</t>
  </si>
  <si>
    <r>
      <t xml:space="preserve">ilość jednostek, </t>
    </r>
    <r>
      <rPr>
        <b/>
        <sz val="10"/>
        <color indexed="10"/>
        <rFont val="Tahoma"/>
        <family val="2"/>
      </rPr>
      <t>w sztukach</t>
    </r>
  </si>
  <si>
    <t>zyski, PLN:</t>
  </si>
  <si>
    <t>suma nakładów inwestycyjnych, PLN</t>
  </si>
  <si>
    <t>nakłady inwestycyjne</t>
  </si>
  <si>
    <t>Nazwa pomysłu (10 znaków)</t>
  </si>
  <si>
    <t>Istota pomysłu biznesowego (główny atut)</t>
  </si>
  <si>
    <t>Produkt/sprzedaż</t>
  </si>
  <si>
    <t>Rodzaj sprzedaży - produkt / usługa / towar?</t>
  </si>
  <si>
    <t>Czy pomysł daje szansę na konkretny produkt?</t>
  </si>
  <si>
    <t>Kierunki zbytu (regionalnie / kraj / export)</t>
  </si>
  <si>
    <t>Pojemność rynku, ilu klientów zechce kupić produkt?</t>
  </si>
  <si>
    <t>Szanse na zdobycie klientów na starcie</t>
  </si>
  <si>
    <t>Prognozowana dynamika sprzedaży</t>
  </si>
  <si>
    <t>Kanały dystrybucji</t>
  </si>
  <si>
    <t>Pozycja przetargowa dostawców względem odbiorców</t>
  </si>
  <si>
    <t>Branża/konkurencja</t>
  </si>
  <si>
    <t>Branża charakteryzująca się wysoką dynamiką?</t>
  </si>
  <si>
    <t>Bariery dostępu do rynku danej branży</t>
  </si>
  <si>
    <t>Źródła przewagi konkurencyjnej</t>
  </si>
  <si>
    <t>Warunki realizacyjne</t>
  </si>
  <si>
    <t>Wymagane zasoby (technologia, ludzie, wiedza)</t>
  </si>
  <si>
    <t>Techniczna-organizacyjna wykonalność pomysłu</t>
  </si>
  <si>
    <t>Czy nie za wcześnie bądź za późno na uruchomienie?</t>
  </si>
  <si>
    <t>Atuty realizacyjne inicjatorów przedsiewzięcia</t>
  </si>
  <si>
    <t>Nakłady inwestycyjne/finansowanie</t>
  </si>
  <si>
    <t>Wartość koniecznych nakładów inwestycyjnych</t>
  </si>
  <si>
    <t>Czy prognozowane parametry finansowe są korzystne?*</t>
  </si>
  <si>
    <t>Wymagany % finansowania zewnętrznego?</t>
  </si>
  <si>
    <t>Łatwość uzyskania finansowania zewnętrznego</t>
  </si>
  <si>
    <t>*na podstawie prognozy finansowej poniżej</t>
  </si>
  <si>
    <t>Sprzedaż</t>
  </si>
  <si>
    <t>Koszty operacyjne</t>
  </si>
  <si>
    <t>koszt jednostkowy przy zakładanej marży?:</t>
  </si>
  <si>
    <t>Zysk brutto</t>
  </si>
  <si>
    <t>Zysk netto narastająco</t>
  </si>
  <si>
    <t>Nakłady inwestycyjne narastająco</t>
  </si>
  <si>
    <t>Saldo zysk netto - nakłady inwestycyjne (narastająco)</t>
  </si>
  <si>
    <r>
      <t xml:space="preserve">Prognoza finansowa </t>
    </r>
    <r>
      <rPr>
        <i/>
        <sz val="8"/>
        <rFont val="Tahoma"/>
        <family val="2"/>
      </rPr>
      <t xml:space="preserve">(planuj kategorie opisane na </t>
    </r>
    <r>
      <rPr>
        <i/>
        <sz val="8"/>
        <color indexed="12"/>
        <rFont val="Tahoma"/>
        <family val="2"/>
      </rPr>
      <t>niebiesko</t>
    </r>
    <r>
      <rPr>
        <i/>
        <sz val="8"/>
        <rFont val="Tahoma"/>
        <family val="2"/>
      </rPr>
      <t>)</t>
    </r>
  </si>
  <si>
    <t>Ocena</t>
  </si>
  <si>
    <t>wynik:</t>
  </si>
  <si>
    <t>Możliwość ochrony zdobytej przewagi konkurencyjnej</t>
  </si>
  <si>
    <t>ocena punktowa</t>
  </si>
  <si>
    <t>Interpretacja oceny punktowej:</t>
  </si>
  <si>
    <t>40%-60%</t>
  </si>
  <si>
    <t>wynik 100 - 80</t>
  </si>
  <si>
    <t>pomysł nie rokuje nadziei na sukces</t>
  </si>
  <si>
    <t>słabe przygotowanie pomysłu lub słabe rozpoznanie koniecznych założeń</t>
  </si>
  <si>
    <t>znakomity pomysł, wstępne założenia dają nadzieję na dobrą realizację</t>
  </si>
  <si>
    <t>wymaga sprawdznia szczegółów wskazanych założeń i opracowania planu realizacji</t>
  </si>
  <si>
    <t>Uzyskany wynik oceny punktowej:</t>
  </si>
  <si>
    <t>wymaga przygotowania szczegółowej analizy finansowej, weryfikującej wykonalność projektu</t>
  </si>
  <si>
    <t>Wskazówki - typowe problemy / błędy</t>
  </si>
  <si>
    <t>planowanie sprzedaży</t>
  </si>
  <si>
    <t>planowanie kosztów</t>
  </si>
  <si>
    <t>zakładany poziom marży</t>
  </si>
  <si>
    <t>planowanie inwestycji</t>
  </si>
  <si>
    <t>plan sprzedaży</t>
  </si>
  <si>
    <t>należy wskazać wartości nakładów koniecznych PRZED uruchomieniem sprzedaży i W TOKU działania firmy</t>
  </si>
  <si>
    <t>stopa dyskonta</t>
  </si>
  <si>
    <t>NPV dla testu przedsięwzięcia</t>
  </si>
  <si>
    <t>IRR</t>
  </si>
  <si>
    <t>"przepływy pieniężne" do oceny opłacalności</t>
  </si>
  <si>
    <t>Część identyfikacyjna</t>
  </si>
  <si>
    <t>A</t>
  </si>
  <si>
    <t>B</t>
  </si>
  <si>
    <t>C</t>
  </si>
  <si>
    <t>D</t>
  </si>
  <si>
    <t>1.2</t>
  </si>
  <si>
    <t>1.1</t>
  </si>
  <si>
    <t>1.3</t>
  </si>
  <si>
    <t>1.4</t>
  </si>
  <si>
    <t>1.5</t>
  </si>
  <si>
    <t>1.6</t>
  </si>
  <si>
    <t>1.7</t>
  </si>
  <si>
    <t>Branża</t>
  </si>
  <si>
    <t>1.8</t>
  </si>
  <si>
    <t>Planowany market mix (4P)</t>
  </si>
  <si>
    <t>Szanse rozszerzenia zbytu na inne rynki i klientów</t>
  </si>
  <si>
    <t>Ocena punktowa</t>
  </si>
  <si>
    <t>Prognoza finansowa</t>
  </si>
  <si>
    <t>piszemy syntetycznie, starając się jasno formułować założenia - czytelnik musi nas zrozumieć :))</t>
  </si>
  <si>
    <t>przedstawiamy czytelnikowi już sprawdzone przez nas dane i założenia - braki wiedzy uzupełniamy lub wskazujemy 'brak danych' (bd)</t>
  </si>
  <si>
    <t>formuła opisu pomysłu</t>
  </si>
  <si>
    <t>prezentacja danych</t>
  </si>
  <si>
    <t>planujemy ilość sprzedaży w sztukach i cenę jednostkową produktu w złotych</t>
  </si>
  <si>
    <t>warto testować / analizować uzyskiwany poziom zysków, modelując prognozę sprzedaży zgodnie z założeniami dot. rynku i produktu</t>
  </si>
  <si>
    <t>możemy modelować poziom kosztów zmieniając stawkę (%) planowanej marży</t>
  </si>
  <si>
    <t>sterowanie wartością % marży pozwala także analizować poziom zyków przy danych warunkach sprzedaży</t>
  </si>
  <si>
    <t>wysoka ocena</t>
  </si>
  <si>
    <t>niska ocena</t>
  </si>
  <si>
    <t>premiowana wysoka i rosnąca dymanika sprzedaży</t>
  </si>
  <si>
    <t>stagnacyjny, mały wzrost sprzedaży lub brak wzrostów</t>
  </si>
  <si>
    <t>wykorzystanie / zbudowanie silnej pozycji wspierajacej sprzedaż</t>
  </si>
  <si>
    <t>możliwość realizacji konkretnie zdefiniowanego produktu</t>
  </si>
  <si>
    <t>brak czytelnych założeń precyzujących produkt</t>
  </si>
  <si>
    <t>realne pozystanie klientów od chwili startu</t>
  </si>
  <si>
    <t>nikłe szanse na klientów w okresie rozruchu biznesu</t>
  </si>
  <si>
    <t>premia dla rozwojowych, rosnących rynków</t>
  </si>
  <si>
    <t>schyłkowe, zanikające rynki, potencjalna erozja klientów</t>
  </si>
  <si>
    <t>produkty 'uniwersalne', szansa na ekspansję</t>
  </si>
  <si>
    <t>zamknięte rynki, specyficznie ograniczone produkty</t>
  </si>
  <si>
    <t>możliwość użycia różnych kanałów dotarcia do klienta</t>
  </si>
  <si>
    <t>brak możliwości sterowania formułą dystrybucji produktu</t>
  </si>
  <si>
    <t>spójna koncepcja użycia wszystkich narzędzi kreowania rynku</t>
  </si>
  <si>
    <t>cząstkowe użycie 4P</t>
  </si>
  <si>
    <t>rozpoznanie i wybór rozwojowej branży</t>
  </si>
  <si>
    <t>niejasne przesłanki wyboru branży</t>
  </si>
  <si>
    <t>koncepcja skutecznego uplasowania w branży</t>
  </si>
  <si>
    <t>brak świadomości ograniczeń branżowych</t>
  </si>
  <si>
    <t>precyzyjna prezentacja kluczowych atutów</t>
  </si>
  <si>
    <t>niejasne czynniki konkurencyjności</t>
  </si>
  <si>
    <t>wskazanie narzędzi możliwych do użycia</t>
  </si>
  <si>
    <t>brak planu obrony biznesu</t>
  </si>
  <si>
    <t>czytelne określenie potrzeb</t>
  </si>
  <si>
    <t>brak wskazania zasobów</t>
  </si>
  <si>
    <t>rozpoznane warunki realizacyjne</t>
  </si>
  <si>
    <t>niejasna wykonalność pomysłu</t>
  </si>
  <si>
    <t>planowanie uruchomienia biznesu</t>
  </si>
  <si>
    <t>brak planowania działań w czasie</t>
  </si>
  <si>
    <t>realistyczne wskazanie atutów założycieli</t>
  </si>
  <si>
    <t>brak atutów</t>
  </si>
  <si>
    <t>rozpoznanie niezbędnych wydatków</t>
  </si>
  <si>
    <t>brak informacji o wymaganych inwestycjach</t>
  </si>
  <si>
    <t>Czy prognozowane parametry finansowe są korzystne?</t>
  </si>
  <si>
    <t>prawidłowa interpretacja wyników prognozy</t>
  </si>
  <si>
    <t>błędna interpretacja wyników prognozy</t>
  </si>
  <si>
    <t>preferowany udział środków własnych, realne założenia finansowania</t>
  </si>
  <si>
    <t>brak założeń finansowania</t>
  </si>
  <si>
    <t>rozpoznanie dostępności środków finansowych</t>
  </si>
  <si>
    <t>brak informacji o finansowaniu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</si>
  <si>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</si>
  <si>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</si>
  <si>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</si>
  <si>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</si>
  <si>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</si>
  <si>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</si>
  <si>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</si>
  <si>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</si>
  <si>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</si>
  <si>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</si>
  <si>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</si>
  <si>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</si>
  <si>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Ocena punktowa - wynik łącznie:</t>
  </si>
  <si>
    <t>wynik 79 - 40</t>
  </si>
  <si>
    <t>poniżej 40</t>
  </si>
  <si>
    <t>Mandaryn</t>
  </si>
  <si>
    <t>Projmet</t>
  </si>
  <si>
    <t>Antyk</t>
  </si>
  <si>
    <t>Parnas ArtB</t>
  </si>
  <si>
    <t>poddanie się przewadze dostawcy / odbiorcy</t>
  </si>
  <si>
    <t>Patio</t>
  </si>
  <si>
    <t>Syzyf</t>
  </si>
  <si>
    <t>dobry pomysł, wymaga rozwinięcia i weryfikacji założeń</t>
  </si>
  <si>
    <t>Ocena atrakcyjności pomysłów - analiza porównawcza</t>
  </si>
  <si>
    <t>Ewaluator pomysłów</t>
  </si>
  <si>
    <t>Autorzy</t>
  </si>
  <si>
    <t>Robert</t>
  </si>
  <si>
    <t>Grzegorz</t>
  </si>
  <si>
    <t>Anka</t>
  </si>
  <si>
    <t>Adam</t>
  </si>
  <si>
    <t>Produkcja tradycyjnych artykułów metalowych (kraty, bramy metalowe) oraz standardowych podzespołów samochodowych; (warsztat podjął w latach 80-tych produkcję typowych części zamiennych do mercedesów, sprowadzanych masowo przez kierowców taksówek)</t>
  </si>
  <si>
    <t>Wysoka dynamika sprzedaży, gwarantowana przez licznych odbiorców (taksówkarzy)</t>
  </si>
  <si>
    <t>Stabilna pozycja dostawcy na chłonnym rynku zbytu</t>
  </si>
  <si>
    <t>Tak, dostępna pełna dokumentacja techniczna produktów</t>
  </si>
  <si>
    <t>Dostwy dla sieci sklepów motoryzacyjnych, na montaże w warsztatach samochodowych oraz dla klienta indywidualnego</t>
  </si>
  <si>
    <t>Pełny zbyt dla 100% zdolności produkcyjnych</t>
  </si>
  <si>
    <t>Tak, pod warunkiem spełnienia parametrów jakości</t>
  </si>
  <si>
    <t>Sprzedaż hurtowa do sklepów i warsztatów motoryzacyjnych</t>
  </si>
  <si>
    <t>Koncentracja na jakości produktu, utrzymywanie niskiej ceny dzięki inwestycji w nowoczeny park maszynowy</t>
  </si>
  <si>
    <t>Wysoka dynamika sprzedaży części zamiennych, zgodna z trendem skracania cyklu życia modeli</t>
  </si>
  <si>
    <t>Spełnienie wysokich norm jakościowych</t>
  </si>
  <si>
    <t>Relatywnia tania robocizna, przy równoczesnych wysokich kwalifikacjach i doświadczeniu</t>
  </si>
  <si>
    <t>Możliwa poprzez podnoszenie / utrzymywanie parametrów jakości opartych na technologii</t>
  </si>
  <si>
    <t>Rozwój istniejącego biznesu - warsztat metalowy ojca</t>
  </si>
  <si>
    <t>Przemysł maszynowy / części zamienne</t>
  </si>
  <si>
    <t>Konieczne nakłady w nowoczesny park maszynowy i narzędziowy</t>
  </si>
  <si>
    <t>Dostępna wykwalifikowana i specjalizowana kadra inżynierska i pracownicza</t>
  </si>
  <si>
    <t>Start produkcji uzależniony od instalacji i wdrożenia technologii, produkcja oczekiwana 'od zaraz'</t>
  </si>
  <si>
    <t>Doświadczenie w organizacji produkcji, specjalistyczne wykształecenie inżynierskie</t>
  </si>
  <si>
    <t>Konieczne wysokie nakłady inicjalne oraz stałe nakłady na utrzymywanie zdolności produkcyjnych</t>
  </si>
  <si>
    <t>Zyskowny biznes, zachowujący realistyczne podejście do prognozowanych wielkości</t>
  </si>
  <si>
    <t>Intencją właściciela jest utrzymanie biznesu, zewnetrzne finansowanie możliwe jako ostateczność</t>
  </si>
  <si>
    <t>Nie rozważana</t>
  </si>
  <si>
    <t>Internetowy dom aukcyjny - eksport dzieł sztuki, dodatkowo import mebli azjatyckich</t>
  </si>
  <si>
    <t>Obrót towarami / dziełami sztuki</t>
  </si>
  <si>
    <t>Rynek sztuki</t>
  </si>
  <si>
    <t>Planowany szybki wzrost sprzedaży dzięki nakładom na promocję</t>
  </si>
  <si>
    <t>Rynek klienta, brak trwałej przewagi</t>
  </si>
  <si>
    <t>Tak</t>
  </si>
  <si>
    <t>Internet czyli cały świat</t>
  </si>
  <si>
    <t>Oferta dedykowna do bogatych klientów</t>
  </si>
  <si>
    <t>Nie badano</t>
  </si>
  <si>
    <t>Jeden kanał sprzedaży - internet</t>
  </si>
  <si>
    <t>Promocja w mediach, staranny dobór dzieł i towarów (meble) do aukcji</t>
  </si>
  <si>
    <t>Chyba nie?</t>
  </si>
  <si>
    <t>Brak barier</t>
  </si>
  <si>
    <t>Właściciel dysponuje znakomitym gustem</t>
  </si>
  <si>
    <t>Serwis aukcyjny będzie mieć piękną grafikę</t>
  </si>
  <si>
    <t>Pieniądze potrzebne do zakupu czasu reklamowego przed 'Faktami' w TVN 24</t>
  </si>
  <si>
    <t>Mamy wszystko przygotowane, wiemy jak trzeba uruchomić biznes</t>
  </si>
  <si>
    <t>Precyzyjnie zaplanowany czas uruchomienia biznesu</t>
  </si>
  <si>
    <t>Ciągle będzie trzeba inwestować w media</t>
  </si>
  <si>
    <t>To będzie znakomity biznes, wskazują na to uzyskane wstępne wyniki</t>
  </si>
  <si>
    <t>Planowane fiansowanie kredytem bankowym</t>
  </si>
  <si>
    <t>Łatwo, wszystkie banki oferują kredyty</t>
  </si>
  <si>
    <t>Import towarów na dużą skalę - zaopatrzenie dla supermarketów i hurtowni</t>
  </si>
  <si>
    <t>Hurtowy import towarów</t>
  </si>
  <si>
    <t>Handel owocami</t>
  </si>
  <si>
    <t>Dzięki wynegocjowanym kontraktom z siecią supermarketów przewiduję liniowy wzrost o 100% rocznie</t>
  </si>
  <si>
    <t>Silna pozycja supermarketu, ale relacje oparte na spisanych warunkach kontraktu</t>
  </si>
  <si>
    <t>Tak, jednostkowa dostawa to kontener owoców</t>
  </si>
  <si>
    <t>Ściśle określone - import z krajów tropikalnych do odbiorców w całej Polsce</t>
  </si>
  <si>
    <t>Od 3 do 12 lokalizacji supermarketów odbiera transporty towarów</t>
  </si>
  <si>
    <t>Pełne, biznes oparty na uzyskanym kontrakcie na dostawy</t>
  </si>
  <si>
    <t>Jednen kanał dystrybucji</t>
  </si>
  <si>
    <t>Sprzedaż nie wymaga strategii marketingowej</t>
  </si>
  <si>
    <t>Przewidywany rozwój sieci marketów to 12 nowych lokalizacji rocznie</t>
  </si>
  <si>
    <t>Dobra organizacja dostaw i bliskie powiązanie z odbiorcą towarów</t>
  </si>
  <si>
    <t>Firma będzie wypłacać prowizje szefom dostaw sieci supermarketów</t>
  </si>
  <si>
    <t>Skuteczność negocjacji kolejnych przedłużeń rocznego kontraktu</t>
  </si>
  <si>
    <t>Wymagany jedynie dostęp do finansowania, logistyka w oparciu o zewnętrzną firmę</t>
  </si>
  <si>
    <t>Kluczowe znaczenie ma terminowość dostaw morskich, warunkująca sprawny odbiór przez TIR</t>
  </si>
  <si>
    <t>Start firmy wyznaczony terminem kontraktu</t>
  </si>
  <si>
    <t>Doświadczenia w handlu częściami komputerowymi na uczelni</t>
  </si>
  <si>
    <t>Wymagane nakłady na zatowarowanie nowych dostaw dla kolejnych marketów oraz powierzchnię chłodniczą</t>
  </si>
  <si>
    <t>Projekt jest bardzo opłacalny</t>
  </si>
  <si>
    <t>Całość finansowania będzie pokrywana z zysków, oprócz pierwszych nakładów finansowanych kredytem pod zastaw majątku rodziców</t>
  </si>
  <si>
    <t>Kredyt hipoteczny pod zastaw</t>
  </si>
  <si>
    <t>Produkcja koszy wilkinowych na specjalne zamównie producenta oliwek</t>
  </si>
  <si>
    <t>Rękodzieło oparte na lokalnych tradycjach kulturowych Małopolski</t>
  </si>
  <si>
    <t>Produkcja opakowań</t>
  </si>
  <si>
    <t>Stabilne dostawy wg prognoz sezonowych zbioru oliwek</t>
  </si>
  <si>
    <t>Rynek odbiorcy</t>
  </si>
  <si>
    <t>Zdefiniowany konkretny produkt</t>
  </si>
  <si>
    <t>Eksport na rynek Hiszpanii</t>
  </si>
  <si>
    <t>Ograniczona do grupy lokalnych producentów hiszpańskich</t>
  </si>
  <si>
    <t>Uzgodnione dostawy wyrobów, wymagają podpisania umowy</t>
  </si>
  <si>
    <t>Bezpośrednie dostawy transportem firmowym</t>
  </si>
  <si>
    <t>Niska cena, dostawa 'na plac', sprawdzona jakość wyrobów</t>
  </si>
  <si>
    <t>Nie</t>
  </si>
  <si>
    <t>Nie ma</t>
  </si>
  <si>
    <t>Niska cena wyrobów, zdolna konkurować z produktem chińskim</t>
  </si>
  <si>
    <t>Organizacja pracy oparta na taniej sile roboczej</t>
  </si>
  <si>
    <t>Biznes można rozpocząć bez zasobów</t>
  </si>
  <si>
    <t>Konieczna organziacja pracy chałupniczej</t>
  </si>
  <si>
    <t>Zdolności organizacyjne i komunikacyjne, dobry kontakt z odbiorcami</t>
  </si>
  <si>
    <t>Nakłady na zakup wikliny i samochodu</t>
  </si>
  <si>
    <t>Nie wymagany</t>
  </si>
  <si>
    <t>Agencja turystyczna 'Antyk'</t>
  </si>
  <si>
    <t>Usługi turystyczne</t>
  </si>
  <si>
    <t>Turystyka kwalifikowana</t>
  </si>
  <si>
    <t>Niska, niszowy produkt dedykowany dla wymagających turystów</t>
  </si>
  <si>
    <t>Rynek klienta</t>
  </si>
  <si>
    <t xml:space="preserve">Przygotowany portfel propozycji / pakietów wyjazdowych </t>
  </si>
  <si>
    <t>Najciekawsze lokalizacje 'kulturowe' świata</t>
  </si>
  <si>
    <t>Nie znane</t>
  </si>
  <si>
    <t>Internet</t>
  </si>
  <si>
    <t>Produkt precyzyjnie dopasowywany do konkretnego klienta</t>
  </si>
  <si>
    <t>Doświadczenia podróżnicze właściciela</t>
  </si>
  <si>
    <t>Nakłady na rezerwacje z wyprzedzeniem</t>
  </si>
  <si>
    <t>Wymaga opracowania</t>
  </si>
  <si>
    <t>Wymaga badania</t>
  </si>
  <si>
    <t>Nie wymagane</t>
  </si>
  <si>
    <t>Kreowanie wnętrza zgodnie z oczekiwaniem klienta wg idei: 'wszystko jest możliwe'</t>
  </si>
  <si>
    <t>Połączenie projektowania, produkcji artystycznej i instalacji rozwiązań na posesji klienta</t>
  </si>
  <si>
    <t>Projektowanie i wystrój wnętrz</t>
  </si>
  <si>
    <t>Oczekiwanie liniowego wzrostu sprzedaży</t>
  </si>
  <si>
    <t>Rynek klienta, ale umiejętnie stymulowany przez dostawców / projektantów</t>
  </si>
  <si>
    <t>Tak, istenieje paleta prototypowych rozwiązań dla wszystkich funkcji domu / rezydencji</t>
  </si>
  <si>
    <t>Szanse na pozyskanie klientów w pierwszym miesiącu prezentacji oferty rynkowej</t>
  </si>
  <si>
    <t>Ograniczony rynek, preferowany zamożny i 'wyrafinowany' klient</t>
  </si>
  <si>
    <t>Preferowany rynek krajowy, z opcją prezentacji rozwiązań online</t>
  </si>
  <si>
    <t>Salon sprzedaży pod Warszawą i Krakowem, pracownia artysty, internet</t>
  </si>
  <si>
    <t>Wysoka jakość produktu + wysoka cena, promocja przez polecenia, dedykowana oferta</t>
  </si>
  <si>
    <t>Stabilna branża, o sukcesie decyduje jakość i renoma</t>
  </si>
  <si>
    <t>Możliwości projektowe (ludzie) i realizacyjne (technologie), kontakty rynkowe</t>
  </si>
  <si>
    <t>Unikalne możliwości projektowania rozwiązań artystyczno / użytkowych</t>
  </si>
  <si>
    <t>Prawo autorskie i prawo patentowe</t>
  </si>
  <si>
    <t>Wyposażenie warsztatów i pracowni, kwalifikowani projektanci, doświadczenia realizacyjne, artyzm</t>
  </si>
  <si>
    <t>Realizacja wymaga powierzchni pod warsztaty i salony sprzedaży, konieczny menedżer operacyjny</t>
  </si>
  <si>
    <t>Pomysł bazuje na potrzebach występujących w sposób ciągły</t>
  </si>
  <si>
    <t>Wykształcenie i duch artystyczny, udane wystawy i realizacje, wsparcie biznesowe</t>
  </si>
  <si>
    <t>Konieczna precyzyjna kalkulacja, szacunkowe nakłady = 200 000 do 800 000 PLN</t>
  </si>
  <si>
    <t>Tak, realizowane zyski pozwalają pokryć całość inwestycji i zapewnić zwrot dla udziałowców</t>
  </si>
  <si>
    <t>Wymaga przygotowania precyzyjnej informacji dla potencjalnych udziałowców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</si>
</sst>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_)\ &quot;PLN&quot;_ ;_ * \(#,##0\)\ &quot;PLN&quot;_ ;_ * &quot;-&quot;_)\ &quot;PLN&quot;_ ;_ @_ "/>
    <numFmt numFmtId="165" formatCode="_ * #,##0_)\ _P_L_N_ ;_ * \(#,##0\)\ _P_L_N_ ;_ * &quot;-&quot;_)\ _P_L_N_ ;_ @_ "/>
    <numFmt numFmtId="166" formatCode="_ * #,##0.00_)\ &quot;PLN&quot;_ ;_ * \(#,##0.00\)\ &quot;PLN&quot;_ ;_ * &quot;-&quot;??_)\ &quot;PLN&quot;_ ;_ @_ "/>
    <numFmt numFmtId="167" formatCode="_ * #,##0.00_)\ _P_L_N_ ;_ * \(#,##0.00\)\ _P_L_N_ ;_ * &quot;-&quot;??_)\ _P_L_N_ ;_ @_ "/>
    <numFmt numFmtId="168" formatCode="0.000"/>
    <numFmt numFmtId="169" formatCode="0.0%"/>
    <numFmt numFmtId="170" formatCode=";;;"/>
    <numFmt numFmtId="171" formatCode="#,##0;[Red]\(#,##0\)"/>
    <numFmt numFmtId="172" formatCode="0.0%;[Red]\(0.0%\)"/>
    <numFmt numFmtId="173" formatCode="#,##0.000;[Red]\(#,##0.000\)"/>
    <numFmt numFmtId="174" formatCode="#,##0.0000;[Red]\(#,##0.0000\)"/>
    <numFmt numFmtId="175" formatCode="0.0%;\(0.0%\)"/>
    <numFmt numFmtId="176" formatCode="0.0000"/>
    <numFmt numFmtId="177" formatCode="0.0"/>
    <numFmt numFmtId="178" formatCode="#,##0.0;[Red]\(#,##0.0\)"/>
    <numFmt numFmtId="179" formatCode="#,##0.00;[Red]\(#,##0.00\)"/>
    <numFmt numFmtId="180" formatCode="#,##0.0"/>
    <numFmt numFmtId="181" formatCode="0.000000"/>
    <numFmt numFmtId="182" formatCode="0.00000"/>
    <numFmt numFmtId="183" formatCode="#,##0_ ;[Red]\-#,##0\ "/>
    <numFmt numFmtId="184" formatCode="#,##0.0_ ;[Red]\-#,##0.0\ 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36"/>
      <color indexed="9"/>
      <name val="Ottawapl"/>
      <family val="2"/>
    </font>
    <font>
      <sz val="8"/>
      <name val="MS Sans Serif"/>
      <family val="0"/>
    </font>
    <font>
      <sz val="10"/>
      <name val="Tahoma"/>
      <family val="0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u val="single"/>
      <sz val="14"/>
      <color indexed="12"/>
      <name val="Tahoma"/>
      <family val="2"/>
    </font>
    <font>
      <sz val="14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i/>
      <sz val="8"/>
      <color indexed="12"/>
      <name val="Tahoma"/>
      <family val="2"/>
    </font>
    <font>
      <b/>
      <sz val="14"/>
      <name val="Tahoma"/>
      <family val="2"/>
    </font>
    <font>
      <b/>
      <sz val="10"/>
      <color indexed="50"/>
      <name val="Tahoma"/>
      <family val="2"/>
    </font>
    <font>
      <sz val="10"/>
      <color indexed="10"/>
      <name val="Tahoma"/>
      <family val="2"/>
    </font>
    <font>
      <b/>
      <sz val="8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171" fontId="6" fillId="2" borderId="0" xfId="22" applyFont="1" applyFill="1" applyAlignment="1">
      <alignment/>
    </xf>
    <xf numFmtId="171" fontId="7" fillId="2" borderId="0" xfId="22" applyFont="1" applyFill="1" applyAlignment="1">
      <alignment/>
    </xf>
    <xf numFmtId="171" fontId="6" fillId="2" borderId="0" xfId="22" applyFont="1" applyFill="1" applyAlignment="1">
      <alignment horizontal="right"/>
    </xf>
    <xf numFmtId="171" fontId="6" fillId="2" borderId="1" xfId="22" applyFont="1" applyFill="1" applyBorder="1" applyAlignment="1">
      <alignment horizontal="centerContinuous"/>
    </xf>
    <xf numFmtId="171" fontId="8" fillId="2" borderId="2" xfId="22" applyFont="1" applyFill="1" applyBorder="1" applyAlignment="1">
      <alignment horizontal="right"/>
    </xf>
    <xf numFmtId="171" fontId="7" fillId="2" borderId="2" xfId="15" applyNumberFormat="1" applyFont="1" applyFill="1" applyBorder="1" applyAlignment="1">
      <alignment/>
    </xf>
    <xf numFmtId="171" fontId="6" fillId="2" borderId="0" xfId="22" applyFont="1" applyFill="1" applyBorder="1" applyAlignment="1">
      <alignment horizontal="left"/>
    </xf>
    <xf numFmtId="171" fontId="7" fillId="2" borderId="1" xfId="15" applyNumberFormat="1" applyFont="1" applyFill="1" applyBorder="1" applyAlignment="1">
      <alignment/>
    </xf>
    <xf numFmtId="171" fontId="6" fillId="2" borderId="1" xfId="15" applyNumberFormat="1" applyFont="1" applyFill="1" applyBorder="1" applyAlignment="1">
      <alignment/>
    </xf>
    <xf numFmtId="171" fontId="6" fillId="2" borderId="1" xfId="22" applyFont="1" applyFill="1" applyBorder="1" applyAlignment="1">
      <alignment/>
    </xf>
    <xf numFmtId="171" fontId="6" fillId="2" borderId="0" xfId="22" applyFont="1" applyFill="1" applyBorder="1" applyAlignment="1">
      <alignment/>
    </xf>
    <xf numFmtId="171" fontId="8" fillId="2" borderId="0" xfId="22" applyFont="1" applyFill="1" applyBorder="1" applyAlignment="1">
      <alignment horizontal="right"/>
    </xf>
    <xf numFmtId="171" fontId="7" fillId="2" borderId="0" xfId="15" applyNumberFormat="1" applyFont="1" applyFill="1" applyBorder="1" applyAlignment="1">
      <alignment/>
    </xf>
    <xf numFmtId="171" fontId="8" fillId="2" borderId="0" xfId="22" applyFont="1" applyFill="1" applyBorder="1" applyAlignment="1">
      <alignment/>
    </xf>
    <xf numFmtId="171" fontId="6" fillId="2" borderId="0" xfId="22" applyFont="1" applyFill="1" applyBorder="1" applyAlignment="1">
      <alignment horizontal="right"/>
    </xf>
    <xf numFmtId="9" fontId="7" fillId="2" borderId="0" xfId="24" applyFont="1" applyFill="1" applyBorder="1" applyAlignment="1">
      <alignment/>
    </xf>
    <xf numFmtId="171" fontId="7" fillId="2" borderId="0" xfId="22" applyNumberFormat="1" applyFont="1" applyFill="1" applyAlignment="1">
      <alignment/>
    </xf>
    <xf numFmtId="171" fontId="6" fillId="2" borderId="0" xfId="22" applyNumberFormat="1" applyFont="1" applyFill="1" applyAlignment="1">
      <alignment/>
    </xf>
    <xf numFmtId="171" fontId="6" fillId="2" borderId="1" xfId="22" applyFont="1" applyFill="1" applyBorder="1" applyAlignment="1">
      <alignment horizontal="right"/>
    </xf>
    <xf numFmtId="168" fontId="7" fillId="2" borderId="0" xfId="15" applyNumberFormat="1" applyFont="1" applyFill="1" applyBorder="1" applyAlignment="1">
      <alignment/>
    </xf>
    <xf numFmtId="173" fontId="6" fillId="2" borderId="0" xfId="22" applyNumberFormat="1" applyFont="1" applyFill="1" applyBorder="1" applyAlignment="1">
      <alignment/>
    </xf>
    <xf numFmtId="171" fontId="7" fillId="2" borderId="1" xfId="22" applyFont="1" applyFill="1" applyBorder="1" applyAlignment="1">
      <alignment/>
    </xf>
    <xf numFmtId="171" fontId="6" fillId="3" borderId="1" xfId="22" applyFont="1" applyFill="1" applyBorder="1" applyAlignment="1">
      <alignment horizontal="left"/>
    </xf>
    <xf numFmtId="171" fontId="7" fillId="3" borderId="1" xfId="22" applyNumberFormat="1" applyFont="1" applyFill="1" applyBorder="1" applyAlignment="1">
      <alignment/>
    </xf>
    <xf numFmtId="171" fontId="6" fillId="3" borderId="1" xfId="22" applyFont="1" applyFill="1" applyBorder="1" applyAlignment="1">
      <alignment/>
    </xf>
    <xf numFmtId="171" fontId="7" fillId="2" borderId="0" xfId="22" applyNumberFormat="1" applyFont="1" applyFill="1" applyBorder="1" applyAlignment="1">
      <alignment/>
    </xf>
    <xf numFmtId="171" fontId="6" fillId="2" borderId="3" xfId="22" applyFont="1" applyFill="1" applyBorder="1" applyAlignment="1" quotePrefix="1">
      <alignment horizontal="right"/>
    </xf>
    <xf numFmtId="171" fontId="7" fillId="2" borderId="3" xfId="22" applyNumberFormat="1" applyFont="1" applyFill="1" applyBorder="1" applyAlignment="1">
      <alignment/>
    </xf>
    <xf numFmtId="171" fontId="6" fillId="2" borderId="3" xfId="22" applyFont="1" applyFill="1" applyBorder="1" applyAlignment="1">
      <alignment/>
    </xf>
    <xf numFmtId="171" fontId="7" fillId="3" borderId="4" xfId="22" applyNumberFormat="1" applyFont="1" applyFill="1" applyBorder="1" applyAlignment="1">
      <alignment/>
    </xf>
    <xf numFmtId="171" fontId="6" fillId="3" borderId="4" xfId="22" applyNumberFormat="1" applyFont="1" applyFill="1" applyBorder="1" applyAlignment="1">
      <alignment/>
    </xf>
    <xf numFmtId="171" fontId="9" fillId="2" borderId="1" xfId="22" applyFont="1" applyFill="1" applyBorder="1" applyAlignment="1">
      <alignment/>
    </xf>
    <xf numFmtId="171" fontId="7" fillId="4" borderId="1" xfId="15" applyNumberFormat="1" applyFont="1" applyFill="1" applyBorder="1" applyAlignment="1">
      <alignment/>
    </xf>
    <xf numFmtId="171" fontId="6" fillId="4" borderId="1" xfId="15" applyNumberFormat="1" applyFont="1" applyFill="1" applyBorder="1" applyAlignment="1">
      <alignment/>
    </xf>
    <xf numFmtId="1" fontId="7" fillId="4" borderId="5" xfId="22" applyNumberFormat="1" applyFont="1" applyFill="1" applyBorder="1" applyAlignment="1">
      <alignment horizontal="right"/>
    </xf>
    <xf numFmtId="1" fontId="6" fillId="4" borderId="5" xfId="22" applyNumberFormat="1" applyFont="1" applyFill="1" applyBorder="1" applyAlignment="1">
      <alignment horizontal="right"/>
    </xf>
    <xf numFmtId="171" fontId="6" fillId="2" borderId="0" xfId="22" applyFont="1" applyFill="1" applyBorder="1" applyAlignment="1">
      <alignment horizontal="centerContinuous"/>
    </xf>
    <xf numFmtId="171" fontId="9" fillId="2" borderId="1" xfId="22" applyFont="1" applyFill="1" applyBorder="1" applyAlignment="1">
      <alignment horizontal="left"/>
    </xf>
    <xf numFmtId="171" fontId="9" fillId="4" borderId="5" xfId="22" applyFont="1" applyFill="1" applyBorder="1" applyAlignment="1">
      <alignment horizontal="left"/>
    </xf>
    <xf numFmtId="171" fontId="9" fillId="4" borderId="1" xfId="22" applyFont="1" applyFill="1" applyBorder="1" applyAlignment="1">
      <alignment horizontal="left"/>
    </xf>
    <xf numFmtId="171" fontId="11" fillId="2" borderId="0" xfId="22" applyFont="1" applyFill="1" applyAlignment="1">
      <alignment/>
    </xf>
    <xf numFmtId="171" fontId="10" fillId="2" borderId="0" xfId="22" applyFont="1" applyFill="1" applyAlignment="1">
      <alignment/>
    </xf>
    <xf numFmtId="0" fontId="16" fillId="2" borderId="0" xfId="0" applyFont="1" applyFill="1" applyAlignment="1">
      <alignment/>
    </xf>
    <xf numFmtId="0" fontId="9" fillId="2" borderId="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6" fillId="2" borderId="0" xfId="0" applyFont="1" applyFill="1" applyAlignment="1">
      <alignment horizontal="left"/>
    </xf>
    <xf numFmtId="0" fontId="9" fillId="5" borderId="6" xfId="0" applyFont="1" applyFill="1" applyBorder="1" applyAlignment="1" applyProtection="1">
      <alignment/>
      <protection locked="0"/>
    </xf>
    <xf numFmtId="171" fontId="8" fillId="5" borderId="2" xfId="22" applyFont="1" applyFill="1" applyBorder="1" applyAlignment="1" applyProtection="1">
      <alignment/>
      <protection locked="0"/>
    </xf>
    <xf numFmtId="9" fontId="7" fillId="5" borderId="6" xfId="24" applyFont="1" applyFill="1" applyBorder="1" applyAlignment="1" applyProtection="1">
      <alignment/>
      <protection locked="0"/>
    </xf>
    <xf numFmtId="171" fontId="8" fillId="5" borderId="0" xfId="22" applyNumberFormat="1" applyFont="1" applyFill="1" applyBorder="1" applyAlignment="1" applyProtection="1">
      <alignment/>
      <protection locked="0"/>
    </xf>
    <xf numFmtId="0" fontId="14" fillId="2" borderId="0" xfId="21" applyFont="1" applyFill="1" applyAlignment="1">
      <alignment/>
    </xf>
    <xf numFmtId="9" fontId="9" fillId="2" borderId="0" xfId="24" applyFont="1" applyFill="1" applyBorder="1" applyAlignment="1">
      <alignment/>
    </xf>
    <xf numFmtId="171" fontId="9" fillId="2" borderId="1" xfId="22" applyFont="1" applyFill="1" applyBorder="1" applyAlignment="1">
      <alignment horizontal="right"/>
    </xf>
    <xf numFmtId="171" fontId="6" fillId="2" borderId="0" xfId="22" applyFont="1" applyFill="1" applyAlignment="1" applyProtection="1">
      <alignment horizontal="left"/>
      <protection/>
    </xf>
    <xf numFmtId="171" fontId="6" fillId="2" borderId="0" xfId="22" applyFont="1" applyFill="1" applyAlignment="1" applyProtection="1">
      <alignment/>
      <protection/>
    </xf>
    <xf numFmtId="171" fontId="6" fillId="2" borderId="0" xfId="22" applyFont="1" applyFill="1" applyBorder="1" applyAlignment="1" applyProtection="1">
      <alignment horizontal="left"/>
      <protection/>
    </xf>
    <xf numFmtId="171" fontId="9" fillId="2" borderId="1" xfId="22" applyFont="1" applyFill="1" applyBorder="1" applyAlignment="1">
      <alignment horizontal="left"/>
    </xf>
    <xf numFmtId="171" fontId="6" fillId="2" borderId="0" xfId="22" applyFont="1" applyFill="1" applyAlignment="1">
      <alignment horizontal="left"/>
    </xf>
    <xf numFmtId="171" fontId="6" fillId="2" borderId="0" xfId="22" applyFont="1" applyFill="1" applyBorder="1" applyAlignment="1" applyProtection="1">
      <alignment horizontal="center"/>
      <protection locked="0"/>
    </xf>
    <xf numFmtId="171" fontId="18" fillId="2" borderId="0" xfId="22" applyFont="1" applyFill="1" applyAlignment="1">
      <alignment/>
    </xf>
    <xf numFmtId="171" fontId="6" fillId="3" borderId="4" xfId="22" applyFont="1" applyFill="1" applyBorder="1" applyAlignment="1">
      <alignment horizontal="left"/>
    </xf>
    <xf numFmtId="171" fontId="22" fillId="2" borderId="0" xfId="22" applyFont="1" applyFill="1" applyAlignment="1">
      <alignment/>
    </xf>
    <xf numFmtId="171" fontId="6" fillId="6" borderId="7" xfId="22" applyFont="1" applyFill="1" applyBorder="1" applyAlignment="1">
      <alignment/>
    </xf>
    <xf numFmtId="171" fontId="6" fillId="2" borderId="1" xfId="22" applyFont="1" applyFill="1" applyBorder="1" applyAlignment="1">
      <alignment horizontal="center"/>
    </xf>
    <xf numFmtId="9" fontId="6" fillId="2" borderId="0" xfId="24" applyFont="1" applyFill="1" applyAlignment="1">
      <alignment/>
    </xf>
    <xf numFmtId="171" fontId="6" fillId="2" borderId="0" xfId="22" applyFont="1" applyFill="1" applyBorder="1" applyAlignment="1" applyProtection="1">
      <alignment horizontal="left"/>
      <protection locked="0"/>
    </xf>
    <xf numFmtId="171" fontId="6" fillId="5" borderId="0" xfId="22" applyFont="1" applyFill="1" applyAlignment="1" applyProtection="1">
      <alignment/>
      <protection locked="0"/>
    </xf>
    <xf numFmtId="171" fontId="6" fillId="5" borderId="1" xfId="22" applyFont="1" applyFill="1" applyBorder="1" applyAlignment="1" applyProtection="1">
      <alignment/>
      <protection locked="0"/>
    </xf>
    <xf numFmtId="171" fontId="6" fillId="2" borderId="0" xfId="22" applyFont="1" applyFill="1" applyAlignment="1" applyProtection="1">
      <alignment horizontal="left"/>
      <protection locked="0"/>
    </xf>
    <xf numFmtId="171" fontId="6" fillId="2" borderId="8" xfId="22" applyFont="1" applyFill="1" applyBorder="1" applyAlignment="1">
      <alignment/>
    </xf>
    <xf numFmtId="171" fontId="9" fillId="6" borderId="7" xfId="22" applyFont="1" applyFill="1" applyBorder="1" applyAlignment="1">
      <alignment/>
    </xf>
    <xf numFmtId="171" fontId="9" fillId="2" borderId="0" xfId="22" applyFont="1" applyFill="1" applyBorder="1" applyAlignment="1">
      <alignment horizontal="right"/>
    </xf>
    <xf numFmtId="171" fontId="7" fillId="2" borderId="0" xfId="22" applyFont="1" applyFill="1" applyBorder="1" applyAlignment="1">
      <alignment/>
    </xf>
    <xf numFmtId="9" fontId="7" fillId="2" borderId="1" xfId="24" applyFont="1" applyFill="1" applyBorder="1" applyAlignment="1" applyProtection="1">
      <alignment/>
      <protection locked="0"/>
    </xf>
    <xf numFmtId="171" fontId="9" fillId="2" borderId="0" xfId="22" applyFont="1" applyFill="1" applyAlignment="1">
      <alignment/>
    </xf>
    <xf numFmtId="171" fontId="11" fillId="2" borderId="1" xfId="22" applyFont="1" applyFill="1" applyBorder="1" applyAlignment="1">
      <alignment horizontal="left"/>
    </xf>
    <xf numFmtId="171" fontId="6" fillId="5" borderId="0" xfId="22" applyFont="1" applyFill="1" applyBorder="1" applyAlignment="1" applyProtection="1">
      <alignment/>
      <protection locked="0"/>
    </xf>
    <xf numFmtId="171" fontId="11" fillId="2" borderId="1" xfId="22" applyFont="1" applyFill="1" applyBorder="1" applyAlignment="1">
      <alignment/>
    </xf>
    <xf numFmtId="171" fontId="6" fillId="6" borderId="9" xfId="22" applyFont="1" applyFill="1" applyBorder="1" applyAlignment="1">
      <alignment/>
    </xf>
    <xf numFmtId="171" fontId="6" fillId="6" borderId="1" xfId="22" applyFont="1" applyFill="1" applyBorder="1" applyAlignment="1">
      <alignment/>
    </xf>
    <xf numFmtId="171" fontId="10" fillId="2" borderId="0" xfId="22" applyFont="1" applyFill="1" applyBorder="1" applyAlignment="1">
      <alignment/>
    </xf>
    <xf numFmtId="171" fontId="9" fillId="2" borderId="0" xfId="22" applyFont="1" applyFill="1" applyBorder="1" applyAlignment="1">
      <alignment/>
    </xf>
    <xf numFmtId="171" fontId="17" fillId="2" borderId="0" xfId="22" applyFont="1" applyFill="1" applyBorder="1" applyAlignment="1">
      <alignment/>
    </xf>
    <xf numFmtId="171" fontId="8" fillId="2" borderId="0" xfId="22" applyFont="1" applyFill="1" applyAlignment="1">
      <alignment horizontal="right"/>
    </xf>
    <xf numFmtId="171" fontId="23" fillId="2" borderId="1" xfId="22" applyFont="1" applyFill="1" applyBorder="1" applyAlignment="1">
      <alignment/>
    </xf>
    <xf numFmtId="171" fontId="20" fillId="2" borderId="1" xfId="22" applyFont="1" applyFill="1" applyBorder="1" applyAlignment="1">
      <alignment horizontal="right"/>
    </xf>
    <xf numFmtId="171" fontId="8" fillId="2" borderId="2" xfId="22" applyFont="1" applyFill="1" applyBorder="1" applyAlignment="1" applyProtection="1">
      <alignment/>
      <protection/>
    </xf>
    <xf numFmtId="171" fontId="8" fillId="2" borderId="0" xfId="22" applyFont="1" applyFill="1" applyBorder="1" applyAlignment="1" applyProtection="1">
      <alignment/>
      <protection/>
    </xf>
    <xf numFmtId="171" fontId="7" fillId="2" borderId="1" xfId="22" applyFont="1" applyFill="1" applyBorder="1" applyAlignment="1" applyProtection="1">
      <alignment/>
      <protection/>
    </xf>
    <xf numFmtId="171" fontId="6" fillId="2" borderId="1" xfId="22" applyFont="1" applyFill="1" applyBorder="1" applyAlignment="1" applyProtection="1">
      <alignment/>
      <protection/>
    </xf>
    <xf numFmtId="171" fontId="7" fillId="2" borderId="1" xfId="22" applyFont="1" applyFill="1" applyBorder="1" applyAlignment="1" applyProtection="1">
      <alignment/>
      <protection locked="0"/>
    </xf>
    <xf numFmtId="171" fontId="6" fillId="2" borderId="1" xfId="22" applyFont="1" applyFill="1" applyBorder="1" applyAlignment="1" applyProtection="1">
      <alignment/>
      <protection locked="0"/>
    </xf>
    <xf numFmtId="171" fontId="7" fillId="2" borderId="0" xfId="22" applyFont="1" applyFill="1" applyAlignment="1" applyProtection="1">
      <alignment/>
      <protection locked="0"/>
    </xf>
    <xf numFmtId="171" fontId="6" fillId="2" borderId="0" xfId="22" applyFont="1" applyFill="1" applyAlignment="1" applyProtection="1">
      <alignment/>
      <protection locked="0"/>
    </xf>
    <xf numFmtId="171" fontId="6" fillId="2" borderId="0" xfId="22" applyNumberFormat="1" applyFont="1" applyFill="1" applyBorder="1" applyAlignment="1">
      <alignment/>
    </xf>
    <xf numFmtId="169" fontId="6" fillId="2" borderId="0" xfId="0" applyNumberFormat="1" applyFont="1" applyFill="1" applyAlignment="1">
      <alignment/>
    </xf>
    <xf numFmtId="169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4" borderId="1" xfId="0" applyFont="1" applyFill="1" applyBorder="1" applyAlignment="1">
      <alignment/>
    </xf>
    <xf numFmtId="169" fontId="6" fillId="4" borderId="1" xfId="0" applyNumberFormat="1" applyFont="1" applyFill="1" applyBorder="1" applyAlignment="1">
      <alignment/>
    </xf>
    <xf numFmtId="183" fontId="6" fillId="2" borderId="0" xfId="0" applyNumberFormat="1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right"/>
    </xf>
    <xf numFmtId="9" fontId="6" fillId="4" borderId="1" xfId="24" applyFont="1" applyFill="1" applyBorder="1" applyAlignment="1">
      <alignment horizontal="right"/>
    </xf>
    <xf numFmtId="171" fontId="10" fillId="2" borderId="1" xfId="22" applyFont="1" applyFill="1" applyBorder="1" applyAlignment="1">
      <alignment/>
    </xf>
    <xf numFmtId="171" fontId="22" fillId="2" borderId="0" xfId="22" applyFont="1" applyFill="1" applyBorder="1" applyAlignment="1">
      <alignment/>
    </xf>
    <xf numFmtId="0" fontId="17" fillId="2" borderId="0" xfId="0" applyFont="1" applyFill="1" applyAlignment="1">
      <alignment horizontal="right"/>
    </xf>
    <xf numFmtId="169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3" fontId="17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4" fillId="2" borderId="5" xfId="0" applyFont="1" applyFill="1" applyBorder="1" applyAlignment="1">
      <alignment horizontal="right"/>
    </xf>
    <xf numFmtId="0" fontId="20" fillId="2" borderId="5" xfId="0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6" fillId="2" borderId="10" xfId="0" applyFont="1" applyFill="1" applyBorder="1" applyAlignment="1">
      <alignment horizontal="right"/>
    </xf>
    <xf numFmtId="171" fontId="6" fillId="2" borderId="11" xfId="22" applyFont="1" applyFill="1" applyBorder="1" applyAlignment="1">
      <alignment/>
    </xf>
    <xf numFmtId="171" fontId="6" fillId="2" borderId="11" xfId="22" applyFont="1" applyFill="1" applyBorder="1" applyAlignment="1" applyProtection="1">
      <alignment horizontal="left"/>
      <protection locked="0"/>
    </xf>
    <xf numFmtId="171" fontId="6" fillId="2" borderId="0" xfId="22" applyFont="1" applyFill="1" applyAlignment="1" applyProtection="1">
      <alignment horizontal="left"/>
      <protection locked="0"/>
    </xf>
    <xf numFmtId="171" fontId="6" fillId="5" borderId="0" xfId="22" applyFont="1" applyFill="1" applyBorder="1" applyAlignment="1" applyProtection="1">
      <alignment horizontal="left"/>
      <protection locked="0"/>
    </xf>
    <xf numFmtId="171" fontId="6" fillId="5" borderId="0" xfId="22" applyFont="1" applyFill="1" applyAlignment="1" applyProtection="1">
      <alignment horizontal="left"/>
      <protection locked="0"/>
    </xf>
    <xf numFmtId="171" fontId="11" fillId="5" borderId="1" xfId="22" applyFont="1" applyFill="1" applyBorder="1" applyAlignment="1" applyProtection="1">
      <alignment horizontal="left"/>
      <protection locked="0"/>
    </xf>
    <xf numFmtId="171" fontId="6" fillId="2" borderId="1" xfId="22" applyFont="1" applyFill="1" applyBorder="1" applyAlignment="1" applyProtection="1">
      <alignment horizontal="left"/>
      <protection/>
    </xf>
    <xf numFmtId="171" fontId="6" fillId="5" borderId="11" xfId="22" applyFont="1" applyFill="1" applyBorder="1" applyAlignment="1" applyProtection="1">
      <alignment horizontal="left"/>
      <protection locked="0"/>
    </xf>
    <xf numFmtId="171" fontId="6" fillId="2" borderId="0" xfId="22" applyFont="1" applyFill="1" applyAlignment="1" applyProtection="1">
      <alignment horizontal="left"/>
      <protection/>
    </xf>
  </cellXfs>
  <cellStyles count="13">
    <cellStyle name="Normal" xfId="0"/>
    <cellStyle name="Comma [0]_TYCHY-A" xfId="15"/>
    <cellStyle name="Comma_TYCHY-A" xfId="16"/>
    <cellStyle name="Currency [0]_TYCHY-A" xfId="17"/>
    <cellStyle name="Currency_TYCHY-A" xfId="18"/>
    <cellStyle name="Comma" xfId="19"/>
    <cellStyle name="Comma [0]" xfId="20"/>
    <cellStyle name="Hyperlink" xfId="21"/>
    <cellStyle name="Normal_TYCHY-A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odsumowani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8</xdr:col>
      <xdr:colOff>0</xdr:colOff>
      <xdr:row>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09600" y="876300"/>
          <a:ext cx="1828800" cy="485775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określ istotę pomysłu (część opisowa)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0</xdr:colOff>
      <xdr:row>12</xdr:row>
      <xdr:rowOff>0</xdr:rowOff>
    </xdr:to>
    <xdr:sp>
      <xdr:nvSpPr>
        <xdr:cNvPr id="2" name="AutoShape 5"/>
        <xdr:cNvSpPr>
          <a:spLocks/>
        </xdr:cNvSpPr>
      </xdr:nvSpPr>
      <xdr:spPr>
        <a:xfrm>
          <a:off x="609600" y="1524000"/>
          <a:ext cx="1219200" cy="485775"/>
        </a:xfrm>
        <a:prstGeom prst="flowChartProcess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rynek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6</xdr:col>
      <xdr:colOff>0</xdr:colOff>
      <xdr:row>16</xdr:row>
      <xdr:rowOff>0</xdr:rowOff>
    </xdr:to>
    <xdr:sp>
      <xdr:nvSpPr>
        <xdr:cNvPr id="3" name="AutoShape 6"/>
        <xdr:cNvSpPr>
          <a:spLocks/>
        </xdr:cNvSpPr>
      </xdr:nvSpPr>
      <xdr:spPr>
        <a:xfrm>
          <a:off x="609600" y="2171700"/>
          <a:ext cx="1219200" cy="485775"/>
        </a:xfrm>
        <a:prstGeom prst="flowChartProcess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produkt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24</xdr:col>
      <xdr:colOff>0</xdr:colOff>
      <xdr:row>16</xdr:row>
      <xdr:rowOff>0</xdr:rowOff>
    </xdr:to>
    <xdr:sp>
      <xdr:nvSpPr>
        <xdr:cNvPr id="4" name="AutoShape 7"/>
        <xdr:cNvSpPr>
          <a:spLocks/>
        </xdr:cNvSpPr>
      </xdr:nvSpPr>
      <xdr:spPr>
        <a:xfrm>
          <a:off x="5791200" y="2171700"/>
          <a:ext cx="1524000" cy="485775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planuj sprzedaż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17</xdr:col>
      <xdr:colOff>0</xdr:colOff>
      <xdr:row>8</xdr:row>
      <xdr:rowOff>0</xdr:rowOff>
    </xdr:to>
    <xdr:sp>
      <xdr:nvSpPr>
        <xdr:cNvPr id="5" name="AutoShape 8"/>
        <xdr:cNvSpPr>
          <a:spLocks/>
        </xdr:cNvSpPr>
      </xdr:nvSpPr>
      <xdr:spPr>
        <a:xfrm>
          <a:off x="3657600" y="876300"/>
          <a:ext cx="1524000" cy="485775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przemyśl założenia</a:t>
          </a:r>
        </a:p>
      </xdr:txBody>
    </xdr:sp>
    <xdr:clientData/>
  </xdr:twoCellAnchor>
  <xdr:twoCellAnchor>
    <xdr:from>
      <xdr:col>8</xdr:col>
      <xdr:colOff>0</xdr:colOff>
      <xdr:row>6</xdr:row>
      <xdr:rowOff>85725</xdr:rowOff>
    </xdr:from>
    <xdr:to>
      <xdr:col>12</xdr:col>
      <xdr:colOff>0</xdr:colOff>
      <xdr:row>6</xdr:row>
      <xdr:rowOff>85725</xdr:rowOff>
    </xdr:to>
    <xdr:sp>
      <xdr:nvSpPr>
        <xdr:cNvPr id="6" name="AutoShape 10"/>
        <xdr:cNvSpPr>
          <a:spLocks/>
        </xdr:cNvSpPr>
      </xdr:nvSpPr>
      <xdr:spPr>
        <a:xfrm>
          <a:off x="2438400" y="1123950"/>
          <a:ext cx="1219200" cy="0"/>
        </a:xfrm>
        <a:prstGeom prst="straightConnector1">
          <a:avLst>
            <a:gd name="adj1" fmla="val -250000"/>
            <a:gd name="adj2" fmla="val -50004"/>
            <a:gd name="adj3" fmla="val -2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85725</xdr:rowOff>
    </xdr:from>
    <xdr:to>
      <xdr:col>2</xdr:col>
      <xdr:colOff>0</xdr:colOff>
      <xdr:row>10</xdr:row>
      <xdr:rowOff>85725</xdr:rowOff>
    </xdr:to>
    <xdr:sp>
      <xdr:nvSpPr>
        <xdr:cNvPr id="7" name="AutoShape 11"/>
        <xdr:cNvSpPr>
          <a:spLocks/>
        </xdr:cNvSpPr>
      </xdr:nvSpPr>
      <xdr:spPr>
        <a:xfrm rot="10800000" flipV="1">
          <a:off x="600075" y="1123950"/>
          <a:ext cx="9525" cy="647700"/>
        </a:xfrm>
        <a:prstGeom prst="bentConnector3">
          <a:avLst>
            <a:gd name="adj1" fmla="val 2400000"/>
            <a:gd name="adj2" fmla="val 223527"/>
            <a:gd name="adj3" fmla="val -64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4</xdr:col>
      <xdr:colOff>0</xdr:colOff>
      <xdr:row>12</xdr:row>
      <xdr:rowOff>152400</xdr:rowOff>
    </xdr:to>
    <xdr:sp>
      <xdr:nvSpPr>
        <xdr:cNvPr id="8" name="AutoShape 12"/>
        <xdr:cNvSpPr>
          <a:spLocks/>
        </xdr:cNvSpPr>
      </xdr:nvSpPr>
      <xdr:spPr>
        <a:xfrm rot="5400000">
          <a:off x="1219200" y="2019300"/>
          <a:ext cx="0" cy="142875"/>
        </a:xfrm>
        <a:prstGeom prst="straightConnector1">
          <a:avLst>
            <a:gd name="adj1" fmla="val -903333"/>
            <a:gd name="adj2" fmla="val -50004"/>
            <a:gd name="adj3" fmla="val -90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19</xdr:col>
      <xdr:colOff>0</xdr:colOff>
      <xdr:row>14</xdr:row>
      <xdr:rowOff>85725</xdr:rowOff>
    </xdr:to>
    <xdr:sp>
      <xdr:nvSpPr>
        <xdr:cNvPr id="9" name="AutoShape 13"/>
        <xdr:cNvSpPr>
          <a:spLocks/>
        </xdr:cNvSpPr>
      </xdr:nvSpPr>
      <xdr:spPr>
        <a:xfrm>
          <a:off x="1838325" y="2419350"/>
          <a:ext cx="3952875" cy="0"/>
        </a:xfrm>
        <a:prstGeom prst="straightConnector1">
          <a:avLst>
            <a:gd name="adj1" fmla="val -96504"/>
            <a:gd name="adj2" fmla="val -50004"/>
            <a:gd name="adj3" fmla="val -9650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85725</xdr:rowOff>
    </xdr:from>
    <xdr:to>
      <xdr:col>21</xdr:col>
      <xdr:colOff>152400</xdr:colOff>
      <xdr:row>13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5181600" y="1123950"/>
          <a:ext cx="1371600" cy="1047750"/>
        </a:xfrm>
        <a:prstGeom prst="bentConnector2">
          <a:avLst>
            <a:gd name="adj1" fmla="val -427777"/>
            <a:gd name="adj2" fmla="val -188180"/>
            <a:gd name="adj3" fmla="val -42777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24</xdr:col>
      <xdr:colOff>0</xdr:colOff>
      <xdr:row>21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5791200" y="2981325"/>
          <a:ext cx="1524000" cy="485775"/>
        </a:xfrm>
        <a:prstGeom prst="flowChartProcess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ilość jednostek sprzedawanych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17</xdr:col>
      <xdr:colOff>0</xdr:colOff>
      <xdr:row>19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3657600" y="2657475"/>
          <a:ext cx="1524000" cy="485775"/>
        </a:xfrm>
        <a:prstGeom prst="flowChartProcess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śrenia cena sprzedaży</a:t>
          </a:r>
        </a:p>
      </xdr:txBody>
    </xdr:sp>
    <xdr:clientData/>
  </xdr:twoCellAnchor>
  <xdr:twoCellAnchor>
    <xdr:from>
      <xdr:col>4</xdr:col>
      <xdr:colOff>0</xdr:colOff>
      <xdr:row>16</xdr:row>
      <xdr:rowOff>9525</xdr:rowOff>
    </xdr:from>
    <xdr:to>
      <xdr:col>12</xdr:col>
      <xdr:colOff>0</xdr:colOff>
      <xdr:row>17</xdr:row>
      <xdr:rowOff>85725</xdr:rowOff>
    </xdr:to>
    <xdr:sp>
      <xdr:nvSpPr>
        <xdr:cNvPr id="13" name="AutoShape 17"/>
        <xdr:cNvSpPr>
          <a:spLocks/>
        </xdr:cNvSpPr>
      </xdr:nvSpPr>
      <xdr:spPr>
        <a:xfrm rot="16200000" flipH="1">
          <a:off x="1219200" y="2667000"/>
          <a:ext cx="2438400" cy="238125"/>
        </a:xfrm>
        <a:prstGeom prst="bentConnector2">
          <a:avLst>
            <a:gd name="adj1" fmla="val -562000"/>
            <a:gd name="adj2" fmla="val 72657"/>
            <a:gd name="adj3" fmla="val -562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152400</xdr:colOff>
      <xdr:row>16</xdr:row>
      <xdr:rowOff>0</xdr:rowOff>
    </xdr:from>
    <xdr:to>
      <xdr:col>21</xdr:col>
      <xdr:colOff>152400</xdr:colOff>
      <xdr:row>18</xdr:row>
      <xdr:rowOff>0</xdr:rowOff>
    </xdr:to>
    <xdr:sp>
      <xdr:nvSpPr>
        <xdr:cNvPr id="14" name="AutoShape 18"/>
        <xdr:cNvSpPr>
          <a:spLocks/>
        </xdr:cNvSpPr>
      </xdr:nvSpPr>
      <xdr:spPr>
        <a:xfrm rot="5400000">
          <a:off x="6553200" y="2657475"/>
          <a:ext cx="0" cy="323850"/>
        </a:xfrm>
        <a:prstGeom prst="straightConnector1">
          <a:avLst>
            <a:gd name="adj1" fmla="val -1602939"/>
            <a:gd name="adj2" fmla="val -50004"/>
            <a:gd name="adj3" fmla="val -16029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17</xdr:col>
      <xdr:colOff>0</xdr:colOff>
      <xdr:row>23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3657600" y="3305175"/>
          <a:ext cx="1524000" cy="485775"/>
        </a:xfrm>
        <a:prstGeom prst="flowChartProcess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określ marżę na sprzedaży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11</xdr:col>
      <xdr:colOff>0</xdr:colOff>
      <xdr:row>23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2133600" y="3305175"/>
          <a:ext cx="1219200" cy="485775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planuj koszty</a:t>
          </a:r>
        </a:p>
      </xdr:txBody>
    </xdr:sp>
    <xdr:clientData/>
  </xdr:twoCellAnchor>
  <xdr:twoCellAnchor>
    <xdr:from>
      <xdr:col>4</xdr:col>
      <xdr:colOff>0</xdr:colOff>
      <xdr:row>16</xdr:row>
      <xdr:rowOff>9525</xdr:rowOff>
    </xdr:from>
    <xdr:to>
      <xdr:col>7</xdr:col>
      <xdr:colOff>0</xdr:colOff>
      <xdr:row>21</xdr:row>
      <xdr:rowOff>85725</xdr:rowOff>
    </xdr:to>
    <xdr:sp>
      <xdr:nvSpPr>
        <xdr:cNvPr id="17" name="AutoShape 21"/>
        <xdr:cNvSpPr>
          <a:spLocks/>
        </xdr:cNvSpPr>
      </xdr:nvSpPr>
      <xdr:spPr>
        <a:xfrm rot="16200000" flipH="1">
          <a:off x="1219200" y="2667000"/>
          <a:ext cx="914400" cy="885825"/>
        </a:xfrm>
        <a:prstGeom prst="bentConnector2">
          <a:avLst>
            <a:gd name="adj1" fmla="val -187634"/>
            <a:gd name="adj2" fmla="val 277083"/>
            <a:gd name="adj3" fmla="val -187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85725</xdr:rowOff>
    </xdr:from>
    <xdr:to>
      <xdr:col>12</xdr:col>
      <xdr:colOff>0</xdr:colOff>
      <xdr:row>21</xdr:row>
      <xdr:rowOff>85725</xdr:rowOff>
    </xdr:to>
    <xdr:sp>
      <xdr:nvSpPr>
        <xdr:cNvPr id="18" name="AutoShape 22"/>
        <xdr:cNvSpPr>
          <a:spLocks/>
        </xdr:cNvSpPr>
      </xdr:nvSpPr>
      <xdr:spPr>
        <a:xfrm>
          <a:off x="3352800" y="3552825"/>
          <a:ext cx="304800" cy="0"/>
        </a:xfrm>
        <a:prstGeom prst="straightConnector1">
          <a:avLst>
            <a:gd name="adj1" fmla="val -1150000"/>
            <a:gd name="adj2" fmla="val -50004"/>
            <a:gd name="adj3" fmla="val -11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295275</xdr:colOff>
      <xdr:row>18</xdr:row>
      <xdr:rowOff>0</xdr:rowOff>
    </xdr:from>
    <xdr:to>
      <xdr:col>31</xdr:col>
      <xdr:colOff>0</xdr:colOff>
      <xdr:row>21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7915275" y="2981325"/>
          <a:ext cx="1533525" cy="485775"/>
        </a:xfrm>
        <a:prstGeom prst="flowChartProcess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prognoza zysku</a:t>
          </a:r>
        </a:p>
      </xdr:txBody>
    </xdr:sp>
    <xdr:clientData/>
  </xdr:twoCellAnchor>
  <xdr:twoCellAnchor>
    <xdr:from>
      <xdr:col>17</xdr:col>
      <xdr:colOff>0</xdr:colOff>
      <xdr:row>17</xdr:row>
      <xdr:rowOff>85725</xdr:rowOff>
    </xdr:from>
    <xdr:to>
      <xdr:col>19</xdr:col>
      <xdr:colOff>0</xdr:colOff>
      <xdr:row>19</xdr:row>
      <xdr:rowOff>85725</xdr:rowOff>
    </xdr:to>
    <xdr:sp>
      <xdr:nvSpPr>
        <xdr:cNvPr id="20" name="AutoShape 24"/>
        <xdr:cNvSpPr>
          <a:spLocks/>
        </xdr:cNvSpPr>
      </xdr:nvSpPr>
      <xdr:spPr>
        <a:xfrm>
          <a:off x="5181600" y="2905125"/>
          <a:ext cx="609600" cy="323850"/>
        </a:xfrm>
        <a:prstGeom prst="bentConnector3">
          <a:avLst>
            <a:gd name="adj1" fmla="val -997060"/>
            <a:gd name="adj2" fmla="val -850000"/>
          </a:avLst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85725</xdr:rowOff>
    </xdr:from>
    <xdr:to>
      <xdr:col>19</xdr:col>
      <xdr:colOff>0</xdr:colOff>
      <xdr:row>21</xdr:row>
      <xdr:rowOff>85725</xdr:rowOff>
    </xdr:to>
    <xdr:sp>
      <xdr:nvSpPr>
        <xdr:cNvPr id="21" name="AutoShape 25"/>
        <xdr:cNvSpPr>
          <a:spLocks/>
        </xdr:cNvSpPr>
      </xdr:nvSpPr>
      <xdr:spPr>
        <a:xfrm flipV="1">
          <a:off x="5181600" y="3228975"/>
          <a:ext cx="609600" cy="323850"/>
        </a:xfrm>
        <a:prstGeom prst="bentConnector3">
          <a:avLst>
            <a:gd name="adj1" fmla="val 1197060"/>
            <a:gd name="adj2" fmla="val -850000"/>
          </a:avLst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85725</xdr:rowOff>
    </xdr:from>
    <xdr:to>
      <xdr:col>25</xdr:col>
      <xdr:colOff>295275</xdr:colOff>
      <xdr:row>19</xdr:row>
      <xdr:rowOff>85725</xdr:rowOff>
    </xdr:to>
    <xdr:sp>
      <xdr:nvSpPr>
        <xdr:cNvPr id="22" name="AutoShape 26"/>
        <xdr:cNvSpPr>
          <a:spLocks/>
        </xdr:cNvSpPr>
      </xdr:nvSpPr>
      <xdr:spPr>
        <a:xfrm>
          <a:off x="7315200" y="3228975"/>
          <a:ext cx="600075" cy="0"/>
        </a:xfrm>
        <a:prstGeom prst="straightConnector1">
          <a:avLst>
            <a:gd name="adj1" fmla="val -1269046"/>
            <a:gd name="adj2" fmla="val -50004"/>
            <a:gd name="adj3" fmla="val -1269046"/>
          </a:avLst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24</xdr:col>
      <xdr:colOff>0</xdr:colOff>
      <xdr:row>33</xdr:row>
      <xdr:rowOff>0</xdr:rowOff>
    </xdr:to>
    <xdr:sp>
      <xdr:nvSpPr>
        <xdr:cNvPr id="23" name="AutoShape 31"/>
        <xdr:cNvSpPr>
          <a:spLocks/>
        </xdr:cNvSpPr>
      </xdr:nvSpPr>
      <xdr:spPr>
        <a:xfrm>
          <a:off x="5791200" y="4924425"/>
          <a:ext cx="1524000" cy="485775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planuj finansowanie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11</xdr:col>
      <xdr:colOff>0</xdr:colOff>
      <xdr:row>33</xdr:row>
      <xdr:rowOff>0</xdr:rowOff>
    </xdr:to>
    <xdr:sp>
      <xdr:nvSpPr>
        <xdr:cNvPr id="24" name="AutoShape 32"/>
        <xdr:cNvSpPr>
          <a:spLocks/>
        </xdr:cNvSpPr>
      </xdr:nvSpPr>
      <xdr:spPr>
        <a:xfrm>
          <a:off x="2133600" y="4924425"/>
          <a:ext cx="1219200" cy="485775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planuj nakłady inwestycyjne</a:t>
          </a:r>
        </a:p>
      </xdr:txBody>
    </xdr:sp>
    <xdr:clientData/>
  </xdr:twoCellAnchor>
  <xdr:twoCellAnchor>
    <xdr:from>
      <xdr:col>25</xdr:col>
      <xdr:colOff>295275</xdr:colOff>
      <xdr:row>30</xdr:row>
      <xdr:rowOff>0</xdr:rowOff>
    </xdr:from>
    <xdr:to>
      <xdr:col>31</xdr:col>
      <xdr:colOff>0</xdr:colOff>
      <xdr:row>33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7915275" y="4924425"/>
          <a:ext cx="1533525" cy="485775"/>
        </a:xfrm>
        <a:prstGeom prst="flowChartProcess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porównanie zyski / nakłady</a:t>
          </a:r>
        </a:p>
      </xdr:txBody>
    </xdr:sp>
    <xdr:clientData/>
  </xdr:twoCellAnchor>
  <xdr:twoCellAnchor>
    <xdr:from>
      <xdr:col>25</xdr:col>
      <xdr:colOff>295275</xdr:colOff>
      <xdr:row>34</xdr:row>
      <xdr:rowOff>0</xdr:rowOff>
    </xdr:from>
    <xdr:to>
      <xdr:col>31</xdr:col>
      <xdr:colOff>0</xdr:colOff>
      <xdr:row>37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7915275" y="5572125"/>
          <a:ext cx="1533525" cy="485775"/>
        </a:xfrm>
        <a:prstGeom prst="flowChartProcess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ocena opłacalności projektu</a:t>
          </a:r>
        </a:p>
      </xdr:txBody>
    </xdr:sp>
    <xdr:clientData/>
  </xdr:twoCellAnchor>
  <xdr:twoCellAnchor>
    <xdr:from>
      <xdr:col>1</xdr:col>
      <xdr:colOff>295275</xdr:colOff>
      <xdr:row>14</xdr:row>
      <xdr:rowOff>85725</xdr:rowOff>
    </xdr:from>
    <xdr:to>
      <xdr:col>7</xdr:col>
      <xdr:colOff>0</xdr:colOff>
      <xdr:row>31</xdr:row>
      <xdr:rowOff>85725</xdr:rowOff>
    </xdr:to>
    <xdr:sp>
      <xdr:nvSpPr>
        <xdr:cNvPr id="27" name="AutoShape 35"/>
        <xdr:cNvSpPr>
          <a:spLocks/>
        </xdr:cNvSpPr>
      </xdr:nvSpPr>
      <xdr:spPr>
        <a:xfrm rot="10800000" flipH="1" flipV="1">
          <a:off x="600075" y="2419350"/>
          <a:ext cx="1533525" cy="2752725"/>
        </a:xfrm>
        <a:prstGeom prst="bentConnector3">
          <a:avLst>
            <a:gd name="adj1" fmla="val -14287"/>
            <a:gd name="adj2" fmla="val 99652"/>
            <a:gd name="adj3" fmla="val 3912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85725</xdr:rowOff>
    </xdr:from>
    <xdr:to>
      <xdr:col>19</xdr:col>
      <xdr:colOff>0</xdr:colOff>
      <xdr:row>31</xdr:row>
      <xdr:rowOff>85725</xdr:rowOff>
    </xdr:to>
    <xdr:sp>
      <xdr:nvSpPr>
        <xdr:cNvPr id="28" name="AutoShape 36"/>
        <xdr:cNvSpPr>
          <a:spLocks/>
        </xdr:cNvSpPr>
      </xdr:nvSpPr>
      <xdr:spPr>
        <a:xfrm>
          <a:off x="3352800" y="5172075"/>
          <a:ext cx="2438400" cy="0"/>
        </a:xfrm>
        <a:prstGeom prst="straightConnector1">
          <a:avLst>
            <a:gd name="adj1" fmla="val -187500"/>
            <a:gd name="adj2" fmla="val -50004"/>
            <a:gd name="adj3" fmla="val -1875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85725</xdr:rowOff>
    </xdr:from>
    <xdr:to>
      <xdr:col>31</xdr:col>
      <xdr:colOff>9525</xdr:colOff>
      <xdr:row>31</xdr:row>
      <xdr:rowOff>85725</xdr:rowOff>
    </xdr:to>
    <xdr:sp>
      <xdr:nvSpPr>
        <xdr:cNvPr id="29" name="AutoShape 38"/>
        <xdr:cNvSpPr>
          <a:spLocks/>
        </xdr:cNvSpPr>
      </xdr:nvSpPr>
      <xdr:spPr>
        <a:xfrm>
          <a:off x="9448800" y="3228975"/>
          <a:ext cx="9525" cy="1943100"/>
        </a:xfrm>
        <a:prstGeom prst="bentConnector3">
          <a:avLst>
            <a:gd name="adj1" fmla="val 2400000"/>
            <a:gd name="adj2" fmla="val -182842"/>
            <a:gd name="adj3" fmla="val -99200000"/>
          </a:avLst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152400</xdr:colOff>
      <xdr:row>21</xdr:row>
      <xdr:rowOff>0</xdr:rowOff>
    </xdr:from>
    <xdr:to>
      <xdr:col>28</xdr:col>
      <xdr:colOff>152400</xdr:colOff>
      <xdr:row>30</xdr:row>
      <xdr:rowOff>0</xdr:rowOff>
    </xdr:to>
    <xdr:sp>
      <xdr:nvSpPr>
        <xdr:cNvPr id="30" name="AutoShape 39"/>
        <xdr:cNvSpPr>
          <a:spLocks/>
        </xdr:cNvSpPr>
      </xdr:nvSpPr>
      <xdr:spPr>
        <a:xfrm rot="5400000">
          <a:off x="8686800" y="3467100"/>
          <a:ext cx="0" cy="1457325"/>
        </a:xfrm>
        <a:prstGeom prst="straightConnector1">
          <a:avLst>
            <a:gd name="adj1" fmla="val -646078"/>
            <a:gd name="adj2" fmla="val -50004"/>
            <a:gd name="adj3" fmla="val -646078"/>
          </a:avLst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152400</xdr:colOff>
      <xdr:row>33</xdr:row>
      <xdr:rowOff>0</xdr:rowOff>
    </xdr:from>
    <xdr:to>
      <xdr:col>28</xdr:col>
      <xdr:colOff>152400</xdr:colOff>
      <xdr:row>34</xdr:row>
      <xdr:rowOff>0</xdr:rowOff>
    </xdr:to>
    <xdr:sp>
      <xdr:nvSpPr>
        <xdr:cNvPr id="31" name="AutoShape 41"/>
        <xdr:cNvSpPr>
          <a:spLocks/>
        </xdr:cNvSpPr>
      </xdr:nvSpPr>
      <xdr:spPr>
        <a:xfrm rot="5400000">
          <a:off x="8686800" y="5410200"/>
          <a:ext cx="0" cy="161925"/>
        </a:xfrm>
        <a:prstGeom prst="straightConnector1">
          <a:avLst>
            <a:gd name="adj1" fmla="val -5414703"/>
            <a:gd name="adj2" fmla="val -50004"/>
            <a:gd name="adj3" fmla="val -5414703"/>
          </a:avLst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85725</xdr:rowOff>
    </xdr:from>
    <xdr:to>
      <xdr:col>25</xdr:col>
      <xdr:colOff>295275</xdr:colOff>
      <xdr:row>31</xdr:row>
      <xdr:rowOff>85725</xdr:rowOff>
    </xdr:to>
    <xdr:sp>
      <xdr:nvSpPr>
        <xdr:cNvPr id="32" name="AutoShape 43"/>
        <xdr:cNvSpPr>
          <a:spLocks/>
        </xdr:cNvSpPr>
      </xdr:nvSpPr>
      <xdr:spPr>
        <a:xfrm>
          <a:off x="7315200" y="5172075"/>
          <a:ext cx="600075" cy="0"/>
        </a:xfrm>
        <a:prstGeom prst="straightConnector1">
          <a:avLst>
            <a:gd name="adj1" fmla="val -1269046"/>
            <a:gd name="adj2" fmla="val -50004"/>
            <a:gd name="adj3" fmla="val -126904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152400</xdr:rowOff>
    </xdr:from>
    <xdr:to>
      <xdr:col>34</xdr:col>
      <xdr:colOff>0</xdr:colOff>
      <xdr:row>2</xdr:row>
      <xdr:rowOff>152400</xdr:rowOff>
    </xdr:to>
    <xdr:sp>
      <xdr:nvSpPr>
        <xdr:cNvPr id="33" name="AutoShape 44"/>
        <xdr:cNvSpPr>
          <a:spLocks/>
        </xdr:cNvSpPr>
      </xdr:nvSpPr>
      <xdr:spPr>
        <a:xfrm>
          <a:off x="9448800" y="381000"/>
          <a:ext cx="914400" cy="161925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152400</xdr:rowOff>
    </xdr:from>
    <xdr:to>
      <xdr:col>34</xdr:col>
      <xdr:colOff>0</xdr:colOff>
      <xdr:row>4</xdr:row>
      <xdr:rowOff>152400</xdr:rowOff>
    </xdr:to>
    <xdr:sp>
      <xdr:nvSpPr>
        <xdr:cNvPr id="34" name="AutoShape 45"/>
        <xdr:cNvSpPr>
          <a:spLocks/>
        </xdr:cNvSpPr>
      </xdr:nvSpPr>
      <xdr:spPr>
        <a:xfrm>
          <a:off x="9448800" y="704850"/>
          <a:ext cx="914400" cy="161925"/>
        </a:xfrm>
        <a:prstGeom prst="flowChartProcess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152400</xdr:rowOff>
    </xdr:from>
    <xdr:to>
      <xdr:col>30</xdr:col>
      <xdr:colOff>0</xdr:colOff>
      <xdr:row>3</xdr:row>
      <xdr:rowOff>152400</xdr:rowOff>
    </xdr:to>
    <xdr:sp>
      <xdr:nvSpPr>
        <xdr:cNvPr id="35" name="AutoShape 46"/>
        <xdr:cNvSpPr>
          <a:spLocks/>
        </xdr:cNvSpPr>
      </xdr:nvSpPr>
      <xdr:spPr>
        <a:xfrm>
          <a:off x="6096000" y="381000"/>
          <a:ext cx="3048000" cy="323850"/>
        </a:xfrm>
        <a:prstGeom prst="flowChartProcess">
          <a:avLst/>
        </a:prstGeom>
        <a:solidFill>
          <a:srgbClr val="E3E3E3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element planu działania</a:t>
          </a:r>
        </a:p>
      </xdr:txBody>
    </xdr:sp>
    <xdr:clientData/>
  </xdr:twoCellAnchor>
  <xdr:twoCellAnchor>
    <xdr:from>
      <xdr:col>20</xdr:col>
      <xdr:colOff>0</xdr:colOff>
      <xdr:row>3</xdr:row>
      <xdr:rowOff>152400</xdr:rowOff>
    </xdr:from>
    <xdr:to>
      <xdr:col>30</xdr:col>
      <xdr:colOff>0</xdr:colOff>
      <xdr:row>5</xdr:row>
      <xdr:rowOff>152400</xdr:rowOff>
    </xdr:to>
    <xdr:sp>
      <xdr:nvSpPr>
        <xdr:cNvPr id="36" name="AutoShape 47"/>
        <xdr:cNvSpPr>
          <a:spLocks/>
        </xdr:cNvSpPr>
      </xdr:nvSpPr>
      <xdr:spPr>
        <a:xfrm>
          <a:off x="6096000" y="704850"/>
          <a:ext cx="3048000" cy="323850"/>
        </a:xfrm>
        <a:prstGeom prst="flowChartProcess">
          <a:avLst/>
        </a:prstGeom>
        <a:solidFill>
          <a:srgbClr val="E3E3E3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element modelu oceny</a:t>
          </a: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38</xdr:col>
      <xdr:colOff>0</xdr:colOff>
      <xdr:row>37</xdr:row>
      <xdr:rowOff>0</xdr:rowOff>
    </xdr:to>
    <xdr:sp>
      <xdr:nvSpPr>
        <xdr:cNvPr id="37" name="AutoShape 48">
          <a:hlinkClick r:id="rId1"/>
        </xdr:cNvPr>
        <xdr:cNvSpPr>
          <a:spLocks/>
        </xdr:cNvSpPr>
      </xdr:nvSpPr>
      <xdr:spPr>
        <a:xfrm>
          <a:off x="10058400" y="5572125"/>
          <a:ext cx="1524000" cy="485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podsumowanie pomysłów</a:t>
          </a:r>
        </a:p>
      </xdr:txBody>
    </xdr:sp>
    <xdr:clientData/>
  </xdr:twoCellAnchor>
  <xdr:twoCellAnchor>
    <xdr:from>
      <xdr:col>31</xdr:col>
      <xdr:colOff>0</xdr:colOff>
      <xdr:row>35</xdr:row>
      <xdr:rowOff>85725</xdr:rowOff>
    </xdr:from>
    <xdr:to>
      <xdr:col>33</xdr:col>
      <xdr:colOff>0</xdr:colOff>
      <xdr:row>35</xdr:row>
      <xdr:rowOff>85725</xdr:rowOff>
    </xdr:to>
    <xdr:sp>
      <xdr:nvSpPr>
        <xdr:cNvPr id="38" name="AutoShape 49"/>
        <xdr:cNvSpPr>
          <a:spLocks/>
        </xdr:cNvSpPr>
      </xdr:nvSpPr>
      <xdr:spPr>
        <a:xfrm>
          <a:off x="9448800" y="5819775"/>
          <a:ext cx="609600" cy="0"/>
        </a:xfrm>
        <a:prstGeom prst="straightConnector1">
          <a:avLst>
            <a:gd name="adj1" fmla="val -1600000"/>
            <a:gd name="adj2" fmla="val -50004"/>
            <a:gd name="adj3" fmla="val -16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6</xdr:col>
      <xdr:colOff>0</xdr:colOff>
      <xdr:row>28</xdr:row>
      <xdr:rowOff>0</xdr:rowOff>
    </xdr:to>
    <xdr:sp>
      <xdr:nvSpPr>
        <xdr:cNvPr id="39" name="AutoShape 50"/>
        <xdr:cNvSpPr>
          <a:spLocks/>
        </xdr:cNvSpPr>
      </xdr:nvSpPr>
      <xdr:spPr>
        <a:xfrm>
          <a:off x="609600" y="4114800"/>
          <a:ext cx="1219200" cy="485775"/>
        </a:xfrm>
        <a:prstGeom prst="flowChartProcess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warunki realizacyjne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9</xdr:col>
      <xdr:colOff>0</xdr:colOff>
      <xdr:row>26</xdr:row>
      <xdr:rowOff>85725</xdr:rowOff>
    </xdr:to>
    <xdr:sp>
      <xdr:nvSpPr>
        <xdr:cNvPr id="40" name="AutoShape 53"/>
        <xdr:cNvSpPr>
          <a:spLocks/>
        </xdr:cNvSpPr>
      </xdr:nvSpPr>
      <xdr:spPr>
        <a:xfrm flipV="1">
          <a:off x="1838325" y="3790950"/>
          <a:ext cx="904875" cy="571500"/>
        </a:xfrm>
        <a:prstGeom prst="bentConnector2">
          <a:avLst>
            <a:gd name="adj1" fmla="val -253157"/>
            <a:gd name="adj2" fmla="val 769999"/>
            <a:gd name="adj3" fmla="val -253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9</xdr:col>
      <xdr:colOff>0</xdr:colOff>
      <xdr:row>30</xdr:row>
      <xdr:rowOff>0</xdr:rowOff>
    </xdr:to>
    <xdr:sp>
      <xdr:nvSpPr>
        <xdr:cNvPr id="41" name="AutoShape 54"/>
        <xdr:cNvSpPr>
          <a:spLocks/>
        </xdr:cNvSpPr>
      </xdr:nvSpPr>
      <xdr:spPr>
        <a:xfrm>
          <a:off x="1838325" y="4362450"/>
          <a:ext cx="904875" cy="561975"/>
        </a:xfrm>
        <a:prstGeom prst="bentConnector2">
          <a:avLst>
            <a:gd name="adj1" fmla="val -253157"/>
            <a:gd name="adj2" fmla="val -883898"/>
            <a:gd name="adj3" fmla="val -253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657225" y="64008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657225" y="64008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657225" y="64008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" name="Tekst 4"/>
        <xdr:cNvSpPr txBox="1">
          <a:spLocks noChangeArrowheads="1"/>
        </xdr:cNvSpPr>
      </xdr:nvSpPr>
      <xdr:spPr>
        <a:xfrm>
          <a:off x="657225" y="64008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" name="Tekst 5"/>
        <xdr:cNvSpPr txBox="1">
          <a:spLocks noChangeArrowheads="1"/>
        </xdr:cNvSpPr>
      </xdr:nvSpPr>
      <xdr:spPr>
        <a:xfrm>
          <a:off x="657225" y="64008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6" name="Tekst 6"/>
        <xdr:cNvSpPr txBox="1">
          <a:spLocks noChangeArrowheads="1"/>
        </xdr:cNvSpPr>
      </xdr:nvSpPr>
      <xdr:spPr>
        <a:xfrm>
          <a:off x="657225" y="64008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4" name="Tekst 4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5" name="Tekst 5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6" name="Tekst 6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4" name="Tekst 4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5" name="Tekst 5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6" name="Tekst 6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4" name="Tekst 4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5" name="Tekst 5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6" name="Tekst 6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4" name="Tekst 4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5" name="Tekst 5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6" name="Tekst 6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4" name="Tekst 4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5" name="Tekst 5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6" name="Tekst 6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4" name="Tekst 4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5" name="Tekst 5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6" name="Tekst 6"/>
        <xdr:cNvSpPr txBox="1">
          <a:spLocks noChangeArrowheads="1"/>
        </xdr:cNvSpPr>
      </xdr:nvSpPr>
      <xdr:spPr>
        <a:xfrm>
          <a:off x="295275" y="9753600"/>
          <a:ext cx="3390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F - narastająco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tabColor indexed="43"/>
    <pageSetUpPr fitToPage="1"/>
  </sheetPr>
  <dimension ref="A1:A1"/>
  <sheetViews>
    <sheetView showGridLines="0" tabSelected="1" zoomScale="75" zoomScaleNormal="75" workbookViewId="0" topLeftCell="A1">
      <selection activeCell="AF12" sqref="AF12"/>
    </sheetView>
  </sheetViews>
  <sheetFormatPr defaultColWidth="9.140625" defaultRowHeight="12.75"/>
  <cols>
    <col min="1" max="16384" width="4.57421875" style="1" customWidth="1"/>
  </cols>
  <sheetData>
    <row r="1" ht="18">
      <c r="A1" s="5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1">
    <outlinePr summaryBelow="0"/>
    <pageSetUpPr fitToPage="1"/>
  </sheetPr>
  <dimension ref="A1:L38"/>
  <sheetViews>
    <sheetView zoomScale="75" zoomScaleNormal="75" workbookViewId="0" topLeftCell="A1">
      <selection activeCell="A2" sqref="A2:IV2"/>
    </sheetView>
  </sheetViews>
  <sheetFormatPr defaultColWidth="9.140625" defaultRowHeight="12.75"/>
  <cols>
    <col min="1" max="1" width="9.140625" style="4" customWidth="1"/>
    <col min="2" max="2" width="51.57421875" style="4" bestFit="1" customWidth="1"/>
    <col min="3" max="3" width="12.7109375" style="5" customWidth="1"/>
    <col min="4" max="9" width="12.7109375" style="4" customWidth="1"/>
    <col min="10" max="16384" width="9.140625" style="4" customWidth="1"/>
  </cols>
  <sheetData>
    <row r="1" spans="3:9" ht="18">
      <c r="C1" s="66" t="s">
        <v>71</v>
      </c>
      <c r="D1" s="66"/>
      <c r="E1" s="66"/>
      <c r="F1" s="66"/>
      <c r="G1" s="66"/>
      <c r="H1" s="66"/>
      <c r="I1" s="66"/>
    </row>
    <row r="2" spans="3:9" s="14" customFormat="1" ht="18">
      <c r="C2" s="110"/>
      <c r="D2" s="110"/>
      <c r="E2" s="110"/>
      <c r="F2" s="110"/>
      <c r="G2" s="110"/>
      <c r="H2" s="110"/>
      <c r="I2" s="110"/>
    </row>
    <row r="3" spans="2:11" ht="15">
      <c r="B3" s="82" t="s">
        <v>4</v>
      </c>
      <c r="C3" s="109"/>
      <c r="D3" s="35"/>
      <c r="E3" s="35"/>
      <c r="F3" s="35"/>
      <c r="G3" s="35"/>
      <c r="H3" s="35"/>
      <c r="I3" s="35"/>
      <c r="J3" s="35"/>
      <c r="K3" s="35"/>
    </row>
    <row r="4" spans="2:11" ht="12.75">
      <c r="B4" s="15" t="s">
        <v>102</v>
      </c>
      <c r="C4" s="14" t="s">
        <v>100</v>
      </c>
      <c r="D4" s="86"/>
      <c r="E4" s="86"/>
      <c r="F4" s="86"/>
      <c r="G4" s="86"/>
      <c r="H4" s="86"/>
      <c r="I4" s="86"/>
      <c r="J4" s="86"/>
      <c r="K4" s="86"/>
    </row>
    <row r="5" spans="2:11" ht="12.75">
      <c r="B5" s="15" t="s">
        <v>103</v>
      </c>
      <c r="C5" s="14" t="s">
        <v>101</v>
      </c>
      <c r="D5" s="86"/>
      <c r="E5" s="86"/>
      <c r="F5" s="86"/>
      <c r="G5" s="86"/>
      <c r="H5" s="86"/>
      <c r="I5" s="86"/>
      <c r="J5" s="86"/>
      <c r="K5" s="86"/>
    </row>
    <row r="6" spans="2:11" ht="15">
      <c r="B6" s="85"/>
      <c r="C6" s="87"/>
      <c r="D6" s="86"/>
      <c r="E6" s="86"/>
      <c r="F6" s="86"/>
      <c r="G6" s="86"/>
      <c r="H6" s="86"/>
      <c r="I6" s="86"/>
      <c r="J6" s="86"/>
      <c r="K6" s="86"/>
    </row>
    <row r="7" spans="2:11" ht="15">
      <c r="B7" s="82" t="s">
        <v>99</v>
      </c>
      <c r="C7" s="85"/>
      <c r="D7" s="86"/>
      <c r="E7" s="86"/>
      <c r="F7" s="86"/>
      <c r="G7" s="86"/>
      <c r="H7" s="86"/>
      <c r="I7" s="86"/>
      <c r="J7" s="86"/>
      <c r="K7" s="86"/>
    </row>
    <row r="8" spans="2:11" ht="12.75">
      <c r="B8" s="88" t="s">
        <v>76</v>
      </c>
      <c r="C8" s="127" t="s">
        <v>104</v>
      </c>
      <c r="D8" s="127"/>
      <c r="E8" s="127"/>
      <c r="F8" s="127"/>
      <c r="G8" s="127"/>
      <c r="H8" s="127"/>
      <c r="I8" s="127"/>
      <c r="J8" s="127"/>
      <c r="K8" s="127"/>
    </row>
    <row r="9" spans="2:12" ht="12.75">
      <c r="B9" s="88" t="s">
        <v>72</v>
      </c>
      <c r="C9" s="128" t="s">
        <v>105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2:11" ht="12.75">
      <c r="B10" s="88" t="s">
        <v>73</v>
      </c>
      <c r="C10" s="73" t="s">
        <v>106</v>
      </c>
      <c r="D10" s="73"/>
      <c r="E10" s="73"/>
      <c r="F10" s="73"/>
      <c r="G10" s="73"/>
      <c r="H10" s="73"/>
      <c r="I10" s="73"/>
      <c r="J10" s="62"/>
      <c r="K10" s="62"/>
    </row>
    <row r="11" spans="2:12" ht="12.75">
      <c r="B11" s="88" t="s">
        <v>74</v>
      </c>
      <c r="C11" s="128" t="s">
        <v>107</v>
      </c>
      <c r="D11" s="128"/>
      <c r="E11" s="128"/>
      <c r="F11" s="128"/>
      <c r="G11" s="128"/>
      <c r="H11" s="128"/>
      <c r="I11" s="128"/>
      <c r="J11" s="128"/>
      <c r="K11" s="128"/>
      <c r="L11" s="128"/>
    </row>
    <row r="12" spans="2:11" ht="12.75">
      <c r="B12" s="88" t="s">
        <v>75</v>
      </c>
      <c r="C12" s="128" t="s">
        <v>77</v>
      </c>
      <c r="D12" s="128"/>
      <c r="E12" s="128"/>
      <c r="F12" s="128"/>
      <c r="G12" s="128"/>
      <c r="H12" s="128"/>
      <c r="I12" s="128"/>
      <c r="J12" s="128"/>
      <c r="K12" s="128"/>
    </row>
    <row r="13" spans="2:9" ht="12.75">
      <c r="B13" s="62"/>
      <c r="C13" s="128"/>
      <c r="D13" s="128"/>
      <c r="E13" s="128"/>
      <c r="F13" s="128"/>
      <c r="G13" s="128"/>
      <c r="H13" s="128"/>
      <c r="I13" s="128"/>
    </row>
    <row r="14" spans="2:11" ht="15">
      <c r="B14" s="82" t="s">
        <v>98</v>
      </c>
      <c r="C14" s="89" t="s">
        <v>108</v>
      </c>
      <c r="D14" s="35"/>
      <c r="E14" s="35"/>
      <c r="F14" s="35"/>
      <c r="G14" s="35"/>
      <c r="H14" s="35"/>
      <c r="I14" s="35"/>
      <c r="J14" s="35"/>
      <c r="K14" s="90" t="s">
        <v>109</v>
      </c>
    </row>
    <row r="15" spans="1:11" ht="12.75">
      <c r="A15" s="4" t="s">
        <v>88</v>
      </c>
      <c r="B15" s="88" t="s">
        <v>32</v>
      </c>
      <c r="C15" s="73" t="s">
        <v>110</v>
      </c>
      <c r="D15" s="73"/>
      <c r="E15" s="73"/>
      <c r="F15" s="73"/>
      <c r="G15" s="73"/>
      <c r="H15" s="73"/>
      <c r="I15" s="73"/>
      <c r="K15" s="6" t="s">
        <v>111</v>
      </c>
    </row>
    <row r="16" spans="1:11" ht="12.75">
      <c r="A16" s="4" t="s">
        <v>87</v>
      </c>
      <c r="B16" s="88" t="s">
        <v>34</v>
      </c>
      <c r="C16" s="73" t="s">
        <v>112</v>
      </c>
      <c r="D16" s="73"/>
      <c r="E16" s="73"/>
      <c r="F16" s="73"/>
      <c r="G16" s="73"/>
      <c r="H16" s="73"/>
      <c r="I16" s="73"/>
      <c r="K16" s="6" t="s">
        <v>169</v>
      </c>
    </row>
    <row r="17" spans="1:11" ht="12.75">
      <c r="A17" s="4" t="s">
        <v>89</v>
      </c>
      <c r="B17" s="88" t="s">
        <v>28</v>
      </c>
      <c r="C17" s="73" t="s">
        <v>113</v>
      </c>
      <c r="D17" s="73"/>
      <c r="E17" s="73"/>
      <c r="F17" s="73"/>
      <c r="G17" s="73"/>
      <c r="H17" s="73"/>
      <c r="I17" s="73"/>
      <c r="K17" s="6" t="s">
        <v>114</v>
      </c>
    </row>
    <row r="18" spans="1:11" ht="12.75">
      <c r="A18" s="4" t="s">
        <v>90</v>
      </c>
      <c r="B18" s="88" t="s">
        <v>31</v>
      </c>
      <c r="C18" s="73" t="s">
        <v>115</v>
      </c>
      <c r="D18" s="73"/>
      <c r="E18" s="73"/>
      <c r="F18" s="73"/>
      <c r="G18" s="73"/>
      <c r="H18" s="73"/>
      <c r="I18" s="73"/>
      <c r="K18" s="6" t="s">
        <v>116</v>
      </c>
    </row>
    <row r="19" spans="1:11" ht="12.75">
      <c r="A19" s="4" t="s">
        <v>91</v>
      </c>
      <c r="B19" s="88" t="s">
        <v>30</v>
      </c>
      <c r="C19" s="73" t="s">
        <v>117</v>
      </c>
      <c r="D19" s="73"/>
      <c r="E19" s="73"/>
      <c r="F19" s="73"/>
      <c r="G19" s="73"/>
      <c r="H19" s="73"/>
      <c r="I19" s="73"/>
      <c r="K19" s="6" t="s">
        <v>118</v>
      </c>
    </row>
    <row r="20" spans="1:11" ht="12.75">
      <c r="A20" s="4" t="s">
        <v>92</v>
      </c>
      <c r="B20" s="88" t="s">
        <v>97</v>
      </c>
      <c r="C20" s="73" t="s">
        <v>119</v>
      </c>
      <c r="D20" s="73"/>
      <c r="E20" s="73"/>
      <c r="F20" s="73"/>
      <c r="G20" s="73"/>
      <c r="H20" s="73"/>
      <c r="I20" s="73"/>
      <c r="K20" s="6" t="s">
        <v>120</v>
      </c>
    </row>
    <row r="21" spans="1:11" ht="12.75">
      <c r="A21" s="4" t="s">
        <v>93</v>
      </c>
      <c r="B21" s="88" t="s">
        <v>33</v>
      </c>
      <c r="C21" s="73" t="s">
        <v>121</v>
      </c>
      <c r="D21" s="73"/>
      <c r="E21" s="73"/>
      <c r="F21" s="73"/>
      <c r="G21" s="73"/>
      <c r="H21" s="73"/>
      <c r="I21" s="73"/>
      <c r="K21" s="6" t="s">
        <v>122</v>
      </c>
    </row>
    <row r="22" spans="1:11" ht="12.75">
      <c r="A22" s="4" t="s">
        <v>95</v>
      </c>
      <c r="B22" s="88" t="s">
        <v>96</v>
      </c>
      <c r="C22" s="73" t="s">
        <v>123</v>
      </c>
      <c r="D22" s="73"/>
      <c r="E22" s="73"/>
      <c r="F22" s="73"/>
      <c r="G22" s="73"/>
      <c r="H22" s="73"/>
      <c r="I22" s="73"/>
      <c r="K22" s="6" t="s">
        <v>124</v>
      </c>
    </row>
    <row r="23" spans="2:11" ht="12.75">
      <c r="B23" s="62"/>
      <c r="C23" s="73"/>
      <c r="D23" s="73"/>
      <c r="E23" s="73"/>
      <c r="F23" s="73"/>
      <c r="G23" s="73"/>
      <c r="H23" s="73"/>
      <c r="I23" s="73"/>
      <c r="K23" s="6"/>
    </row>
    <row r="24" spans="1:11" ht="12.75">
      <c r="A24" s="4" t="s">
        <v>150</v>
      </c>
      <c r="B24" s="88" t="s">
        <v>36</v>
      </c>
      <c r="C24" s="73" t="s">
        <v>125</v>
      </c>
      <c r="D24" s="73"/>
      <c r="E24" s="73"/>
      <c r="F24" s="73"/>
      <c r="G24" s="73"/>
      <c r="H24" s="73"/>
      <c r="I24" s="73"/>
      <c r="K24" s="6" t="s">
        <v>126</v>
      </c>
    </row>
    <row r="25" spans="1:11" ht="12.75">
      <c r="A25" s="4" t="s">
        <v>151</v>
      </c>
      <c r="B25" s="88" t="s">
        <v>37</v>
      </c>
      <c r="C25" s="73" t="s">
        <v>127</v>
      </c>
      <c r="D25" s="73"/>
      <c r="E25" s="73"/>
      <c r="F25" s="73"/>
      <c r="G25" s="73"/>
      <c r="H25" s="73"/>
      <c r="I25" s="73"/>
      <c r="K25" s="6" t="s">
        <v>128</v>
      </c>
    </row>
    <row r="26" spans="1:11" ht="12.75">
      <c r="A26" s="4" t="s">
        <v>152</v>
      </c>
      <c r="B26" s="88" t="s">
        <v>38</v>
      </c>
      <c r="C26" s="73" t="s">
        <v>129</v>
      </c>
      <c r="D26" s="73"/>
      <c r="E26" s="73"/>
      <c r="F26" s="73"/>
      <c r="G26" s="73"/>
      <c r="H26" s="73"/>
      <c r="I26" s="73"/>
      <c r="K26" s="6" t="s">
        <v>130</v>
      </c>
    </row>
    <row r="27" spans="1:11" ht="12.75">
      <c r="A27" s="4" t="s">
        <v>153</v>
      </c>
      <c r="B27" s="88" t="s">
        <v>60</v>
      </c>
      <c r="C27" s="73" t="s">
        <v>131</v>
      </c>
      <c r="D27" s="73"/>
      <c r="E27" s="73"/>
      <c r="F27" s="73"/>
      <c r="G27" s="73"/>
      <c r="H27" s="73"/>
      <c r="I27" s="73"/>
      <c r="K27" s="6" t="s">
        <v>132</v>
      </c>
    </row>
    <row r="28" spans="2:11" ht="12.75">
      <c r="B28" s="62"/>
      <c r="C28" s="73"/>
      <c r="D28" s="73"/>
      <c r="E28" s="73"/>
      <c r="F28" s="73"/>
      <c r="G28" s="73"/>
      <c r="H28" s="73"/>
      <c r="I28" s="73"/>
      <c r="K28" s="6"/>
    </row>
    <row r="29" spans="1:11" ht="12.75">
      <c r="A29" s="4" t="s">
        <v>154</v>
      </c>
      <c r="B29" s="88" t="s">
        <v>40</v>
      </c>
      <c r="C29" s="73" t="s">
        <v>133</v>
      </c>
      <c r="D29" s="73"/>
      <c r="E29" s="73"/>
      <c r="F29" s="73"/>
      <c r="G29" s="73"/>
      <c r="H29" s="73"/>
      <c r="I29" s="73"/>
      <c r="K29" s="6" t="s">
        <v>134</v>
      </c>
    </row>
    <row r="30" spans="1:11" ht="12.75">
      <c r="A30" s="4" t="s">
        <v>155</v>
      </c>
      <c r="B30" s="88" t="s">
        <v>41</v>
      </c>
      <c r="C30" s="73" t="s">
        <v>135</v>
      </c>
      <c r="D30" s="73"/>
      <c r="E30" s="73"/>
      <c r="F30" s="73"/>
      <c r="G30" s="73"/>
      <c r="H30" s="73"/>
      <c r="I30" s="73"/>
      <c r="K30" s="6" t="s">
        <v>136</v>
      </c>
    </row>
    <row r="31" spans="1:11" ht="12.75">
      <c r="A31" s="4" t="s">
        <v>156</v>
      </c>
      <c r="B31" s="88" t="s">
        <v>42</v>
      </c>
      <c r="C31" s="73" t="s">
        <v>137</v>
      </c>
      <c r="D31" s="73"/>
      <c r="E31" s="73"/>
      <c r="F31" s="73"/>
      <c r="G31" s="73"/>
      <c r="H31" s="73"/>
      <c r="I31" s="73"/>
      <c r="K31" s="6" t="s">
        <v>138</v>
      </c>
    </row>
    <row r="32" spans="1:11" ht="12.75">
      <c r="A32" s="4" t="s">
        <v>157</v>
      </c>
      <c r="B32" s="88" t="s">
        <v>43</v>
      </c>
      <c r="C32" s="73" t="s">
        <v>139</v>
      </c>
      <c r="D32" s="73"/>
      <c r="E32" s="73"/>
      <c r="F32" s="73"/>
      <c r="G32" s="73"/>
      <c r="H32" s="73"/>
      <c r="I32" s="73"/>
      <c r="K32" s="6" t="s">
        <v>140</v>
      </c>
    </row>
    <row r="33" spans="2:11" ht="12.75">
      <c r="B33" s="62"/>
      <c r="C33" s="73"/>
      <c r="D33" s="73"/>
      <c r="E33" s="73"/>
      <c r="F33" s="73"/>
      <c r="G33" s="73"/>
      <c r="H33" s="73"/>
      <c r="I33" s="73"/>
      <c r="K33" s="6"/>
    </row>
    <row r="34" spans="1:11" ht="12.75">
      <c r="A34" s="4" t="s">
        <v>158</v>
      </c>
      <c r="B34" s="88" t="s">
        <v>45</v>
      </c>
      <c r="C34" s="73" t="s">
        <v>141</v>
      </c>
      <c r="D34" s="73"/>
      <c r="E34" s="73"/>
      <c r="F34" s="73"/>
      <c r="G34" s="73"/>
      <c r="H34" s="73"/>
      <c r="I34" s="73"/>
      <c r="K34" s="6" t="s">
        <v>142</v>
      </c>
    </row>
    <row r="35" spans="1:11" ht="12.75">
      <c r="A35" s="4" t="s">
        <v>159</v>
      </c>
      <c r="B35" s="88" t="s">
        <v>143</v>
      </c>
      <c r="C35" s="73" t="s">
        <v>144</v>
      </c>
      <c r="D35" s="73"/>
      <c r="E35" s="73"/>
      <c r="F35" s="73"/>
      <c r="G35" s="73"/>
      <c r="H35" s="73"/>
      <c r="I35" s="73"/>
      <c r="K35" s="6" t="s">
        <v>145</v>
      </c>
    </row>
    <row r="36" spans="1:11" ht="12.75">
      <c r="A36" s="4" t="s">
        <v>160</v>
      </c>
      <c r="B36" s="88" t="s">
        <v>47</v>
      </c>
      <c r="C36" s="73" t="s">
        <v>146</v>
      </c>
      <c r="D36" s="73"/>
      <c r="E36" s="73"/>
      <c r="F36" s="73"/>
      <c r="G36" s="73"/>
      <c r="H36" s="73"/>
      <c r="I36" s="73"/>
      <c r="K36" s="6" t="s">
        <v>147</v>
      </c>
    </row>
    <row r="37" spans="1:11" ht="12.75">
      <c r="A37" s="4" t="s">
        <v>161</v>
      </c>
      <c r="B37" s="88" t="s">
        <v>48</v>
      </c>
      <c r="C37" s="73" t="s">
        <v>148</v>
      </c>
      <c r="D37" s="73"/>
      <c r="E37" s="73"/>
      <c r="F37" s="73"/>
      <c r="G37" s="73"/>
      <c r="H37" s="73"/>
      <c r="I37" s="73"/>
      <c r="K37" s="6" t="s">
        <v>149</v>
      </c>
    </row>
    <row r="38" spans="2:9" ht="12.75">
      <c r="B38" s="62"/>
      <c r="C38" s="73"/>
      <c r="D38" s="73"/>
      <c r="E38" s="73"/>
      <c r="F38" s="73"/>
      <c r="G38" s="73"/>
      <c r="H38" s="73"/>
      <c r="I38" s="73"/>
    </row>
  </sheetData>
  <sheetProtection/>
  <mergeCells count="5">
    <mergeCell ref="C8:K8"/>
    <mergeCell ref="C12:K12"/>
    <mergeCell ref="C13:I13"/>
    <mergeCell ref="C9:L9"/>
    <mergeCell ref="C11:L11"/>
  </mergeCells>
  <printOptions horizontalCentered="1" verticalCentered="1"/>
  <pageMargins left="0.5511811023622047" right="0.5511811023622047" top="0.7874015748031497" bottom="0.7874015748031497" header="0.31496062992125984" footer="0.1968503937007874"/>
  <pageSetup fitToHeight="1" fitToWidth="1" horizontalDpi="240" verticalDpi="240" orientation="portrait" paperSize="9" scale="78" r:id="rId2"/>
  <headerFooter alignWithMargins="0">
    <oddHeader>&amp;C&amp;A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tabColor indexed="13"/>
    <outlinePr summaryBelow="0"/>
    <pageSetUpPr fitToPage="1"/>
  </sheetPr>
  <dimension ref="A1:I36"/>
  <sheetViews>
    <sheetView showGridLines="0" zoomScale="75" zoomScaleNormal="75" workbookViewId="0" topLeftCell="A1">
      <selection activeCell="L23" sqref="L23"/>
    </sheetView>
  </sheetViews>
  <sheetFormatPr defaultColWidth="9.140625" defaultRowHeight="12.75"/>
  <cols>
    <col min="1" max="1" width="9.140625" style="1" customWidth="1"/>
    <col min="2" max="2" width="38.7109375" style="1" customWidth="1"/>
    <col min="3" max="3" width="10.7109375" style="1" customWidth="1"/>
    <col min="4" max="9" width="11.7109375" style="1" customWidth="1"/>
    <col min="10" max="16384" width="9.140625" style="1" customWidth="1"/>
  </cols>
  <sheetData>
    <row r="1" ht="12.75">
      <c r="B1" s="2" t="s">
        <v>174</v>
      </c>
    </row>
    <row r="2" ht="15">
      <c r="B2" s="123" t="s">
        <v>173</v>
      </c>
    </row>
    <row r="3" spans="4:8" ht="12.75">
      <c r="D3" s="119"/>
      <c r="E3" s="119"/>
      <c r="F3" s="120"/>
      <c r="G3" s="119"/>
      <c r="H3" s="119"/>
    </row>
    <row r="4" spans="2:9" ht="12.75">
      <c r="B4" s="124" t="s">
        <v>175</v>
      </c>
      <c r="C4" s="124"/>
      <c r="D4" s="125" t="s">
        <v>176</v>
      </c>
      <c r="E4" s="125" t="s">
        <v>177</v>
      </c>
      <c r="F4" s="125" t="s">
        <v>178</v>
      </c>
      <c r="G4" s="125" t="s">
        <v>179</v>
      </c>
      <c r="H4" s="125" t="s">
        <v>179</v>
      </c>
      <c r="I4" s="125" t="s">
        <v>179</v>
      </c>
    </row>
    <row r="5" spans="2:9" ht="13.5" thickBot="1">
      <c r="B5" s="47" t="s">
        <v>2</v>
      </c>
      <c r="C5" s="48"/>
      <c r="D5" s="121" t="str">
        <f>Mandaryn!$C$3</f>
        <v>Mandaryn</v>
      </c>
      <c r="E5" s="122" t="str">
        <f>Projmet!$C$3</f>
        <v>Projmet</v>
      </c>
      <c r="F5" s="106" t="str">
        <f>Parnas!$C$3</f>
        <v>Parnas ArtB</v>
      </c>
      <c r="G5" s="106" t="str">
        <f>Syzyf!$C$3</f>
        <v>Syzyf</v>
      </c>
      <c r="H5" s="106" t="str">
        <f>Antyk!$C$3</f>
        <v>Antyk</v>
      </c>
      <c r="I5" s="106" t="str">
        <f>Patio!C3</f>
        <v>Patio</v>
      </c>
    </row>
    <row r="6" spans="2:9" ht="12.75">
      <c r="B6" s="1" t="s">
        <v>3</v>
      </c>
      <c r="C6" s="100"/>
      <c r="D6" s="101">
        <f>Mandaryn!$C$48</f>
        <v>0.18</v>
      </c>
      <c r="E6" s="101">
        <f>Projmet!$C$48</f>
        <v>0.1</v>
      </c>
      <c r="F6" s="101">
        <f>Parnas!$C$48</f>
        <v>0.5</v>
      </c>
      <c r="G6" s="101">
        <f>Syzyf!$C$48</f>
        <v>0.5</v>
      </c>
      <c r="H6" s="101">
        <f>Antyk!$C$48</f>
        <v>0.15</v>
      </c>
      <c r="I6" s="101">
        <f>Patio!$C$48</f>
        <v>0.25</v>
      </c>
    </row>
    <row r="7" spans="3:9" ht="12.75">
      <c r="C7" s="100"/>
      <c r="D7" s="101"/>
      <c r="E7" s="101"/>
      <c r="F7" s="102"/>
      <c r="G7" s="102"/>
      <c r="H7" s="102"/>
      <c r="I7" s="101"/>
    </row>
    <row r="8" spans="2:9" ht="12.75">
      <c r="B8" s="103" t="s">
        <v>21</v>
      </c>
      <c r="C8" s="104"/>
      <c r="D8" s="107">
        <f aca="true" t="shared" si="0" ref="D8:I8">SUM(D9:D13)</f>
        <v>18370799.999999985</v>
      </c>
      <c r="E8" s="107">
        <f t="shared" si="0"/>
        <v>2409750</v>
      </c>
      <c r="F8" s="107">
        <f t="shared" si="0"/>
        <v>2500875</v>
      </c>
      <c r="G8" s="107">
        <f t="shared" si="0"/>
        <v>30375</v>
      </c>
      <c r="H8" s="107">
        <f t="shared" si="0"/>
        <v>613575</v>
      </c>
      <c r="I8" s="107">
        <f t="shared" si="0"/>
        <v>941625</v>
      </c>
    </row>
    <row r="9" spans="2:9" s="114" customFormat="1" ht="11.25">
      <c r="B9" s="111" t="s">
        <v>7</v>
      </c>
      <c r="C9" s="112"/>
      <c r="D9" s="113">
        <f>Mandaryn!$E$52</f>
        <v>1224719.9999999993</v>
      </c>
      <c r="E9" s="113">
        <f>Projmet!$E$52</f>
        <v>162000</v>
      </c>
      <c r="F9" s="113">
        <f>Parnas!$E$52</f>
        <v>30375</v>
      </c>
      <c r="G9" s="113">
        <f>Syzyf!$E$52</f>
        <v>3037.5</v>
      </c>
      <c r="H9" s="113">
        <f>Antyk!$E$52</f>
        <v>54675</v>
      </c>
      <c r="I9" s="113">
        <f>Patio!$E$52</f>
        <v>30375</v>
      </c>
    </row>
    <row r="10" spans="2:9" s="114" customFormat="1" ht="11.25">
      <c r="B10" s="111" t="s">
        <v>8</v>
      </c>
      <c r="C10" s="112"/>
      <c r="D10" s="113">
        <f>Mandaryn!$F$52</f>
        <v>2449439.9999999986</v>
      </c>
      <c r="E10" s="113">
        <f>Projmet!$F$52</f>
        <v>243000</v>
      </c>
      <c r="F10" s="113">
        <f>Parnas!$F$52</f>
        <v>141750</v>
      </c>
      <c r="G10" s="113">
        <f>Syzyf!$F$52</f>
        <v>4050</v>
      </c>
      <c r="H10" s="113">
        <f>Antyk!$F$52</f>
        <v>121500</v>
      </c>
      <c r="I10" s="113">
        <f>Patio!$F$52</f>
        <v>81000</v>
      </c>
    </row>
    <row r="11" spans="2:9" s="114" customFormat="1" ht="11.25">
      <c r="B11" s="111" t="s">
        <v>9</v>
      </c>
      <c r="C11" s="112"/>
      <c r="D11" s="113">
        <f>Mandaryn!$G$52</f>
        <v>3674159.999999997</v>
      </c>
      <c r="E11" s="113">
        <f>Projmet!$G$52</f>
        <v>364500</v>
      </c>
      <c r="F11" s="113">
        <f>Parnas!$G$52</f>
        <v>303750</v>
      </c>
      <c r="G11" s="113">
        <f>Syzyf!$G$52</f>
        <v>7087.5</v>
      </c>
      <c r="H11" s="113">
        <f>Antyk!$G$52</f>
        <v>145800</v>
      </c>
      <c r="I11" s="113">
        <f>Patio!$G$52</f>
        <v>182250</v>
      </c>
    </row>
    <row r="12" spans="2:9" s="114" customFormat="1" ht="11.25">
      <c r="B12" s="111" t="s">
        <v>10</v>
      </c>
      <c r="C12" s="112"/>
      <c r="D12" s="113">
        <f>Mandaryn!$H$52</f>
        <v>4898879.999999997</v>
      </c>
      <c r="E12" s="113">
        <f>Projmet!$H$52</f>
        <v>729000</v>
      </c>
      <c r="F12" s="113">
        <f>Parnas!$H$52</f>
        <v>810000</v>
      </c>
      <c r="G12" s="113">
        <f>Syzyf!$H$52</f>
        <v>8100</v>
      </c>
      <c r="H12" s="113">
        <f>Antyk!$H$52</f>
        <v>145800</v>
      </c>
      <c r="I12" s="113">
        <f>Patio!$H$52</f>
        <v>243000</v>
      </c>
    </row>
    <row r="13" spans="2:9" s="114" customFormat="1" ht="11.25">
      <c r="B13" s="111" t="s">
        <v>11</v>
      </c>
      <c r="C13" s="112"/>
      <c r="D13" s="113">
        <f>Mandaryn!$I$52</f>
        <v>6123599.999999994</v>
      </c>
      <c r="E13" s="113">
        <f>Projmet!$I$52</f>
        <v>911250</v>
      </c>
      <c r="F13" s="113">
        <f>Parnas!$I$52</f>
        <v>1215000</v>
      </c>
      <c r="G13" s="113">
        <f>Syzyf!$I$52</f>
        <v>8100</v>
      </c>
      <c r="H13" s="113">
        <f>Antyk!$I$52</f>
        <v>145800</v>
      </c>
      <c r="I13" s="113">
        <f>Patio!$I$52</f>
        <v>405000</v>
      </c>
    </row>
    <row r="14" spans="3:9" ht="12.75">
      <c r="C14" s="100"/>
      <c r="D14" s="105"/>
      <c r="E14" s="105"/>
      <c r="F14" s="105"/>
      <c r="G14" s="105"/>
      <c r="H14" s="105"/>
      <c r="I14" s="101"/>
    </row>
    <row r="15" spans="2:9" ht="12.75">
      <c r="B15" s="103" t="s">
        <v>22</v>
      </c>
      <c r="C15" s="103"/>
      <c r="D15" s="107">
        <f aca="true" t="shared" si="1" ref="D15:I15">SUM(D16:D21)</f>
        <v>3000000</v>
      </c>
      <c r="E15" s="107">
        <f t="shared" si="1"/>
        <v>750000</v>
      </c>
      <c r="F15" s="107">
        <f t="shared" si="1"/>
        <v>600000</v>
      </c>
      <c r="G15" s="107">
        <f t="shared" si="1"/>
        <v>25000</v>
      </c>
      <c r="H15" s="107">
        <f t="shared" si="1"/>
        <v>180000</v>
      </c>
      <c r="I15" s="107">
        <f t="shared" si="1"/>
        <v>280000</v>
      </c>
    </row>
    <row r="16" spans="2:9" s="114" customFormat="1" ht="11.25">
      <c r="B16" s="115" t="s">
        <v>12</v>
      </c>
      <c r="C16" s="116"/>
      <c r="D16" s="113">
        <f>Mandaryn!$D$56</f>
        <v>500000</v>
      </c>
      <c r="E16" s="113">
        <f>Projmet!$D$56</f>
        <v>500000</v>
      </c>
      <c r="F16" s="113">
        <f>Parnas!$D$56</f>
        <v>350000</v>
      </c>
      <c r="G16" s="113">
        <f>Syzyf!$D$56</f>
        <v>15000</v>
      </c>
      <c r="H16" s="113">
        <f>Antyk!$D$56</f>
        <v>50000</v>
      </c>
      <c r="I16" s="113">
        <f>Patio!$D$56</f>
        <v>150000</v>
      </c>
    </row>
    <row r="17" spans="2:9" s="114" customFormat="1" ht="11.25">
      <c r="B17" s="111" t="s">
        <v>7</v>
      </c>
      <c r="D17" s="113">
        <f>Mandaryn!$E$56</f>
        <v>500000</v>
      </c>
      <c r="E17" s="113">
        <f>Projmet!$E$56</f>
        <v>50000</v>
      </c>
      <c r="F17" s="113">
        <f>Parnas!$E$56</f>
        <v>50000</v>
      </c>
      <c r="G17" s="113">
        <f>Syzyf!$E$56</f>
        <v>0</v>
      </c>
      <c r="H17" s="113">
        <f>Antyk!$E$56</f>
        <v>50000</v>
      </c>
      <c r="I17" s="113">
        <f>Patio!$E$56</f>
        <v>50000</v>
      </c>
    </row>
    <row r="18" spans="2:9" s="114" customFormat="1" ht="11.25">
      <c r="B18" s="111" t="s">
        <v>8</v>
      </c>
      <c r="D18" s="113">
        <f>Mandaryn!$F$56</f>
        <v>500000</v>
      </c>
      <c r="E18" s="113">
        <f>Projmet!$F$56</f>
        <v>50000</v>
      </c>
      <c r="F18" s="113">
        <f>Parnas!$F$56</f>
        <v>50000</v>
      </c>
      <c r="G18" s="113">
        <f>Syzyf!$F$56</f>
        <v>0</v>
      </c>
      <c r="H18" s="113">
        <f>Antyk!$F$56</f>
        <v>20000</v>
      </c>
      <c r="I18" s="113">
        <f>Patio!$F$56</f>
        <v>20000</v>
      </c>
    </row>
    <row r="19" spans="2:9" s="114" customFormat="1" ht="11.25">
      <c r="B19" s="111" t="s">
        <v>9</v>
      </c>
      <c r="D19" s="113">
        <f>Mandaryn!$G$56</f>
        <v>500000</v>
      </c>
      <c r="E19" s="113">
        <f>Projmet!$G$56</f>
        <v>50000</v>
      </c>
      <c r="F19" s="113">
        <f>Parnas!$G$56</f>
        <v>50000</v>
      </c>
      <c r="G19" s="113">
        <f>Syzyf!$G$56</f>
        <v>10000</v>
      </c>
      <c r="H19" s="113">
        <f>Antyk!$G$56</f>
        <v>20000</v>
      </c>
      <c r="I19" s="113">
        <f>Patio!$G$56</f>
        <v>20000</v>
      </c>
    </row>
    <row r="20" spans="2:9" s="114" customFormat="1" ht="11.25">
      <c r="B20" s="111" t="s">
        <v>10</v>
      </c>
      <c r="D20" s="113">
        <f>Mandaryn!$H$56</f>
        <v>500000</v>
      </c>
      <c r="E20" s="113">
        <f>Projmet!$H$56</f>
        <v>50000</v>
      </c>
      <c r="F20" s="113">
        <f>Parnas!$H$56</f>
        <v>50000</v>
      </c>
      <c r="G20" s="113">
        <f>Syzyf!$H$56</f>
        <v>0</v>
      </c>
      <c r="H20" s="113">
        <f>Antyk!$H$56</f>
        <v>20000</v>
      </c>
      <c r="I20" s="113">
        <f>Patio!$H$56</f>
        <v>20000</v>
      </c>
    </row>
    <row r="21" spans="2:9" s="114" customFormat="1" ht="11.25">
      <c r="B21" s="111" t="s">
        <v>11</v>
      </c>
      <c r="D21" s="113">
        <f>Mandaryn!$I$56</f>
        <v>500000</v>
      </c>
      <c r="E21" s="113">
        <f>Projmet!$I$56</f>
        <v>50000</v>
      </c>
      <c r="F21" s="113">
        <f>Parnas!$I$56</f>
        <v>50000</v>
      </c>
      <c r="G21" s="113">
        <f>Syzyf!$I$56</f>
        <v>0</v>
      </c>
      <c r="H21" s="113">
        <f>Antyk!$I$56</f>
        <v>20000</v>
      </c>
      <c r="I21" s="113">
        <f>Patio!$I$56</f>
        <v>20000</v>
      </c>
    </row>
    <row r="22" spans="4:8" ht="12.75">
      <c r="D22" s="102"/>
      <c r="E22" s="102"/>
      <c r="F22" s="102"/>
      <c r="G22" s="102"/>
      <c r="H22" s="102"/>
    </row>
    <row r="23" spans="2:9" ht="12.75">
      <c r="B23" s="103" t="s">
        <v>80</v>
      </c>
      <c r="C23" s="103"/>
      <c r="D23" s="108">
        <f>Mandaryn!D64</f>
        <v>2.4274194934940057</v>
      </c>
      <c r="E23" s="108">
        <f>Projmet!D64</f>
        <v>0.5010778092798923</v>
      </c>
      <c r="F23" s="108">
        <f>Parnas!D64</f>
        <v>0.5560169864497118</v>
      </c>
      <c r="G23" s="108">
        <f>Syzyf!D64</f>
        <v>0.08894066037014488</v>
      </c>
      <c r="H23" s="108">
        <f>Antyk!D64</f>
        <v>1.0744448403917692</v>
      </c>
      <c r="I23" s="108">
        <f>Patio!D64</f>
        <v>0.517195384629608</v>
      </c>
    </row>
    <row r="24" spans="4:8" ht="12.75">
      <c r="D24" s="102"/>
      <c r="E24" s="102"/>
      <c r="F24" s="102"/>
      <c r="G24" s="102"/>
      <c r="H24" s="102"/>
    </row>
    <row r="25" spans="2:9" ht="12.75">
      <c r="B25" s="103" t="s">
        <v>162</v>
      </c>
      <c r="C25" s="103"/>
      <c r="D25" s="107">
        <f>Mandaryn!$K$40</f>
        <v>89</v>
      </c>
      <c r="E25" s="107">
        <f>Projmet!$K$40</f>
        <v>79</v>
      </c>
      <c r="F25" s="107">
        <f>Parnas!$K$40</f>
        <v>67</v>
      </c>
      <c r="G25" s="107">
        <f>Syzyf!$K$40</f>
        <v>42</v>
      </c>
      <c r="H25" s="107">
        <f>Antyk!$K$40</f>
        <v>34</v>
      </c>
      <c r="I25" s="117">
        <f>Patio!$K$40</f>
        <v>68</v>
      </c>
    </row>
    <row r="26" spans="1:9" s="114" customFormat="1" ht="11.25">
      <c r="A26" s="114">
        <v>1</v>
      </c>
      <c r="B26" s="114" t="str">
        <f>Patio!B11</f>
        <v>Produkt/sprzedaż</v>
      </c>
      <c r="D26" s="113">
        <f>Mandaryn!$K$11</f>
        <v>36</v>
      </c>
      <c r="E26" s="113">
        <f>Projmet!$K$11</f>
        <v>33</v>
      </c>
      <c r="F26" s="113">
        <f>Parnas!$K$11</f>
        <v>30</v>
      </c>
      <c r="G26" s="113">
        <f>Syzyf!$K$11</f>
        <v>22</v>
      </c>
      <c r="H26" s="113">
        <f>Antyk!$K$11</f>
        <v>22</v>
      </c>
      <c r="I26" s="118">
        <f>Patio!$K$11</f>
        <v>27</v>
      </c>
    </row>
    <row r="27" spans="1:9" s="114" customFormat="1" ht="11.25">
      <c r="A27" s="114">
        <v>2</v>
      </c>
      <c r="B27" s="114" t="str">
        <f>Patio!B21</f>
        <v>Branża/konkurencja</v>
      </c>
      <c r="D27" s="113">
        <f>Mandaryn!$K$21</f>
        <v>19</v>
      </c>
      <c r="E27" s="113">
        <f>Projmet!$K$21</f>
        <v>17</v>
      </c>
      <c r="F27" s="113">
        <f>Parnas!$K$21</f>
        <v>9</v>
      </c>
      <c r="G27" s="113">
        <f>Syzyf!$K$21</f>
        <v>9</v>
      </c>
      <c r="H27" s="113">
        <f>Antyk!$K$21</f>
        <v>3</v>
      </c>
      <c r="I27" s="118">
        <f>Patio!$K$21</f>
        <v>14</v>
      </c>
    </row>
    <row r="28" spans="1:9" s="114" customFormat="1" ht="11.25">
      <c r="A28" s="114">
        <v>3</v>
      </c>
      <c r="B28" s="114" t="str">
        <f>Patio!B27</f>
        <v>Warunki realizacyjne</v>
      </c>
      <c r="D28" s="113">
        <f>Mandaryn!$K$27</f>
        <v>16</v>
      </c>
      <c r="E28" s="113">
        <f>Projmet!$K$27</f>
        <v>17</v>
      </c>
      <c r="F28" s="113">
        <f>Parnas!$K$27</f>
        <v>17</v>
      </c>
      <c r="G28" s="113">
        <f>Syzyf!$K$27</f>
        <v>8</v>
      </c>
      <c r="H28" s="113">
        <f>Antyk!$K$27</f>
        <v>5</v>
      </c>
      <c r="I28" s="118">
        <f>Patio!$K$27</f>
        <v>15</v>
      </c>
    </row>
    <row r="29" spans="1:9" s="114" customFormat="1" ht="11.25">
      <c r="A29" s="114">
        <v>4</v>
      </c>
      <c r="B29" s="114" t="str">
        <f>Patio!B33</f>
        <v>Nakłady inwestycyjne/finansowanie</v>
      </c>
      <c r="D29" s="113">
        <f>Mandaryn!$K$33</f>
        <v>18</v>
      </c>
      <c r="E29" s="113">
        <f>Projmet!$K$33</f>
        <v>12</v>
      </c>
      <c r="F29" s="113">
        <f>Parnas!$K$33</f>
        <v>11</v>
      </c>
      <c r="G29" s="113">
        <f>Syzyf!$K$33</f>
        <v>3</v>
      </c>
      <c r="H29" s="113">
        <f>Antyk!$K$33</f>
        <v>4</v>
      </c>
      <c r="I29" s="118">
        <f>Patio!$K$33</f>
        <v>12</v>
      </c>
    </row>
    <row r="31" spans="2:9" ht="12.75">
      <c r="B31" s="49" t="s">
        <v>13</v>
      </c>
      <c r="C31" s="3"/>
      <c r="D31" s="51">
        <v>1</v>
      </c>
      <c r="E31" s="51">
        <v>2</v>
      </c>
      <c r="F31" s="51">
        <v>3</v>
      </c>
      <c r="G31" s="51">
        <v>6</v>
      </c>
      <c r="H31" s="51">
        <v>5</v>
      </c>
      <c r="I31" s="51">
        <v>4</v>
      </c>
    </row>
    <row r="32" ht="12.75">
      <c r="B32" s="50" t="s">
        <v>14</v>
      </c>
    </row>
    <row r="34" spans="2:9" ht="12.75">
      <c r="B34" s="49" t="s">
        <v>16</v>
      </c>
      <c r="C34" s="3"/>
      <c r="D34" s="51">
        <v>1</v>
      </c>
      <c r="E34" s="51">
        <v>1</v>
      </c>
      <c r="F34" s="51">
        <v>0</v>
      </c>
      <c r="G34" s="51">
        <v>0</v>
      </c>
      <c r="H34" s="51">
        <v>0</v>
      </c>
      <c r="I34" s="51">
        <v>0</v>
      </c>
    </row>
    <row r="35" ht="12.75">
      <c r="B35" s="46" t="s">
        <v>17</v>
      </c>
    </row>
    <row r="36" ht="12.75">
      <c r="B36" s="4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5" r:id="rId1"/>
  <ignoredErrors>
    <ignoredError sqref="D14:H14 H7:H8 D23:H23 D7:D8 E7:E8 F7:F8 G7:G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tabColor indexed="43"/>
    <outlinePr summaryBelow="0"/>
    <pageSetUpPr fitToPage="1"/>
  </sheetPr>
  <dimension ref="A1:K78"/>
  <sheetViews>
    <sheetView zoomScale="75" zoomScaleNormal="75" workbookViewId="0" topLeftCell="A28">
      <selection activeCell="A1" sqref="A1"/>
    </sheetView>
  </sheetViews>
  <sheetFormatPr defaultColWidth="9.140625" defaultRowHeight="12.75" customHeight="1"/>
  <cols>
    <col min="1" max="1" width="3.7109375" style="4" bestFit="1" customWidth="1"/>
    <col min="2" max="2" width="51.57421875" style="4" bestFit="1" customWidth="1"/>
    <col min="3" max="3" width="12.7109375" style="5" customWidth="1"/>
    <col min="4" max="9" width="12.7109375" style="4" customWidth="1"/>
    <col min="10" max="10" width="9.140625" style="4" customWidth="1"/>
    <col min="11" max="11" width="7.140625" style="4" bestFit="1" customWidth="1"/>
    <col min="12" max="16384" width="9.140625" style="4" customWidth="1"/>
  </cols>
  <sheetData>
    <row r="1" spans="3:9" ht="20.25" customHeight="1">
      <c r="C1" s="66" t="s">
        <v>5</v>
      </c>
      <c r="D1" s="66"/>
      <c r="E1" s="66"/>
      <c r="F1" s="66"/>
      <c r="G1" s="66"/>
      <c r="H1" s="66"/>
      <c r="I1" s="66"/>
    </row>
    <row r="2" ht="12" customHeight="1">
      <c r="B2" s="45"/>
    </row>
    <row r="3" spans="2:11" ht="15.75" customHeight="1">
      <c r="B3" s="61" t="s">
        <v>24</v>
      </c>
      <c r="C3" s="131" t="s">
        <v>165</v>
      </c>
      <c r="D3" s="131"/>
      <c r="K3" s="68" t="s">
        <v>61</v>
      </c>
    </row>
    <row r="5" spans="1:9" ht="12.75" customHeight="1">
      <c r="A5" s="79" t="s">
        <v>83</v>
      </c>
      <c r="B5" s="82" t="s">
        <v>82</v>
      </c>
      <c r="C5" s="25"/>
      <c r="D5" s="13"/>
      <c r="E5" s="13"/>
      <c r="F5" s="13"/>
      <c r="G5" s="13"/>
      <c r="H5" s="13"/>
      <c r="I5" s="13"/>
    </row>
    <row r="6" spans="2:9" ht="12.75">
      <c r="B6" s="14" t="s">
        <v>25</v>
      </c>
      <c r="C6" s="129" t="s">
        <v>225</v>
      </c>
      <c r="D6" s="129"/>
      <c r="E6" s="129"/>
      <c r="F6" s="129"/>
      <c r="G6" s="129"/>
      <c r="H6" s="129"/>
      <c r="I6" s="129"/>
    </row>
    <row r="7" spans="2:10" ht="12.75">
      <c r="B7" s="62" t="s">
        <v>27</v>
      </c>
      <c r="C7" s="129" t="s">
        <v>226</v>
      </c>
      <c r="D7" s="129"/>
      <c r="E7" s="129"/>
      <c r="F7" s="129"/>
      <c r="G7" s="129"/>
      <c r="H7" s="129"/>
      <c r="I7" s="129"/>
      <c r="J7" s="59"/>
    </row>
    <row r="8" spans="2:9" ht="12.75">
      <c r="B8" s="62" t="s">
        <v>94</v>
      </c>
      <c r="C8" s="129" t="s">
        <v>227</v>
      </c>
      <c r="D8" s="129"/>
      <c r="E8" s="129"/>
      <c r="F8" s="129"/>
      <c r="G8" s="129"/>
      <c r="H8" s="129"/>
      <c r="I8" s="129"/>
    </row>
    <row r="10" spans="1:11" ht="15">
      <c r="A10" s="79" t="s">
        <v>84</v>
      </c>
      <c r="B10" s="44" t="s">
        <v>4</v>
      </c>
      <c r="K10" s="57" t="s">
        <v>58</v>
      </c>
    </row>
    <row r="11" spans="1:11" ht="12.75">
      <c r="A11" s="79">
        <v>1</v>
      </c>
      <c r="B11" s="41" t="s">
        <v>26</v>
      </c>
      <c r="C11" s="132"/>
      <c r="D11" s="132"/>
      <c r="E11" s="132"/>
      <c r="F11" s="132"/>
      <c r="G11" s="132"/>
      <c r="H11" s="132"/>
      <c r="I11" s="132"/>
      <c r="K11" s="83">
        <f>SUM(K12:K19)</f>
        <v>36</v>
      </c>
    </row>
    <row r="12" spans="1:11" ht="12.75">
      <c r="A12" s="4" t="s">
        <v>88</v>
      </c>
      <c r="B12" s="62" t="s">
        <v>32</v>
      </c>
      <c r="C12" s="130" t="s">
        <v>228</v>
      </c>
      <c r="D12" s="130"/>
      <c r="E12" s="130"/>
      <c r="F12" s="130"/>
      <c r="G12" s="130"/>
      <c r="H12" s="130"/>
      <c r="I12" s="130"/>
      <c r="K12" s="71">
        <v>5</v>
      </c>
    </row>
    <row r="13" spans="1:11" ht="12.75">
      <c r="A13" s="4" t="s">
        <v>87</v>
      </c>
      <c r="B13" s="62" t="s">
        <v>34</v>
      </c>
      <c r="C13" s="130" t="s">
        <v>229</v>
      </c>
      <c r="D13" s="130"/>
      <c r="E13" s="130"/>
      <c r="F13" s="130"/>
      <c r="G13" s="130"/>
      <c r="H13" s="130"/>
      <c r="I13" s="130"/>
      <c r="K13" s="71">
        <v>3</v>
      </c>
    </row>
    <row r="14" spans="1:11" ht="12.75">
      <c r="A14" s="4" t="s">
        <v>89</v>
      </c>
      <c r="B14" s="62" t="s">
        <v>28</v>
      </c>
      <c r="C14" s="130" t="s">
        <v>230</v>
      </c>
      <c r="D14" s="130"/>
      <c r="E14" s="130"/>
      <c r="F14" s="130"/>
      <c r="G14" s="130"/>
      <c r="H14" s="130"/>
      <c r="I14" s="130"/>
      <c r="J14" s="59"/>
      <c r="K14" s="71">
        <v>5</v>
      </c>
    </row>
    <row r="15" spans="1:11" ht="12.75">
      <c r="A15" s="4" t="s">
        <v>90</v>
      </c>
      <c r="B15" s="62" t="s">
        <v>29</v>
      </c>
      <c r="C15" s="130" t="s">
        <v>231</v>
      </c>
      <c r="D15" s="130"/>
      <c r="E15" s="130"/>
      <c r="F15" s="130"/>
      <c r="G15" s="130"/>
      <c r="H15" s="130"/>
      <c r="I15" s="130"/>
      <c r="K15" s="71">
        <v>5</v>
      </c>
    </row>
    <row r="16" spans="1:11" ht="12.75">
      <c r="A16" s="4" t="s">
        <v>91</v>
      </c>
      <c r="B16" s="62" t="s">
        <v>30</v>
      </c>
      <c r="C16" s="130" t="s">
        <v>232</v>
      </c>
      <c r="D16" s="130"/>
      <c r="E16" s="130"/>
      <c r="F16" s="130"/>
      <c r="G16" s="130"/>
      <c r="H16" s="130"/>
      <c r="I16" s="130"/>
      <c r="K16" s="71">
        <v>4</v>
      </c>
    </row>
    <row r="17" spans="1:11" ht="12.75">
      <c r="A17" s="4" t="s">
        <v>92</v>
      </c>
      <c r="B17" s="62" t="s">
        <v>31</v>
      </c>
      <c r="C17" s="130" t="s">
        <v>233</v>
      </c>
      <c r="D17" s="130"/>
      <c r="E17" s="130"/>
      <c r="F17" s="130"/>
      <c r="G17" s="130"/>
      <c r="H17" s="130"/>
      <c r="I17" s="130"/>
      <c r="K17" s="71">
        <v>5</v>
      </c>
    </row>
    <row r="18" spans="1:11" ht="12.75">
      <c r="A18" s="4" t="s">
        <v>93</v>
      </c>
      <c r="B18" s="62" t="s">
        <v>33</v>
      </c>
      <c r="C18" s="130" t="s">
        <v>234</v>
      </c>
      <c r="D18" s="130"/>
      <c r="E18" s="130"/>
      <c r="F18" s="130"/>
      <c r="G18" s="130"/>
      <c r="H18" s="130"/>
      <c r="I18" s="130"/>
      <c r="K18" s="71">
        <v>4</v>
      </c>
    </row>
    <row r="19" spans="1:11" ht="12.75">
      <c r="A19" s="4" t="s">
        <v>95</v>
      </c>
      <c r="B19" s="62" t="s">
        <v>96</v>
      </c>
      <c r="C19" s="130" t="s">
        <v>235</v>
      </c>
      <c r="D19" s="130"/>
      <c r="E19" s="130"/>
      <c r="F19" s="130"/>
      <c r="G19" s="130"/>
      <c r="H19" s="130"/>
      <c r="I19" s="130"/>
      <c r="K19" s="71">
        <v>5</v>
      </c>
    </row>
    <row r="20" spans="2:9" ht="12.75">
      <c r="B20" s="6"/>
      <c r="C20" s="58"/>
      <c r="D20" s="58"/>
      <c r="E20" s="58"/>
      <c r="F20" s="58"/>
      <c r="G20" s="70"/>
      <c r="H20" s="63"/>
      <c r="I20" s="60"/>
    </row>
    <row r="21" spans="1:11" ht="12.75">
      <c r="A21" s="79">
        <v>2</v>
      </c>
      <c r="B21" s="35" t="s">
        <v>35</v>
      </c>
      <c r="C21" s="25"/>
      <c r="D21" s="13"/>
      <c r="E21" s="13"/>
      <c r="F21" s="13"/>
      <c r="G21" s="13"/>
      <c r="H21" s="13"/>
      <c r="I21" s="13"/>
      <c r="K21" s="84">
        <f>SUM(K22:K25)</f>
        <v>19</v>
      </c>
    </row>
    <row r="22" spans="1:11" ht="12.75">
      <c r="A22" s="4" t="s">
        <v>150</v>
      </c>
      <c r="B22" s="62" t="s">
        <v>36</v>
      </c>
      <c r="C22" s="130" t="s">
        <v>236</v>
      </c>
      <c r="D22" s="130"/>
      <c r="E22" s="130"/>
      <c r="F22" s="130"/>
      <c r="G22" s="130"/>
      <c r="H22" s="130"/>
      <c r="I22" s="130"/>
      <c r="K22" s="71">
        <v>5</v>
      </c>
    </row>
    <row r="23" spans="1:11" ht="12.75">
      <c r="A23" s="4" t="s">
        <v>151</v>
      </c>
      <c r="B23" s="62" t="s">
        <v>37</v>
      </c>
      <c r="C23" s="130" t="s">
        <v>239</v>
      </c>
      <c r="D23" s="130"/>
      <c r="E23" s="130"/>
      <c r="F23" s="130"/>
      <c r="G23" s="130"/>
      <c r="H23" s="130"/>
      <c r="I23" s="130"/>
      <c r="K23" s="71">
        <v>4</v>
      </c>
    </row>
    <row r="24" spans="1:11" ht="12.75">
      <c r="A24" s="4" t="s">
        <v>152</v>
      </c>
      <c r="B24" s="62" t="s">
        <v>38</v>
      </c>
      <c r="C24" s="130" t="s">
        <v>237</v>
      </c>
      <c r="D24" s="130"/>
      <c r="E24" s="130"/>
      <c r="F24" s="130"/>
      <c r="G24" s="130"/>
      <c r="H24" s="130"/>
      <c r="I24" s="130"/>
      <c r="K24" s="71">
        <v>5</v>
      </c>
    </row>
    <row r="25" spans="1:11" ht="12.75">
      <c r="A25" s="4" t="s">
        <v>153</v>
      </c>
      <c r="B25" s="62" t="s">
        <v>60</v>
      </c>
      <c r="C25" s="130" t="s">
        <v>238</v>
      </c>
      <c r="D25" s="130"/>
      <c r="E25" s="130"/>
      <c r="F25" s="130"/>
      <c r="G25" s="130"/>
      <c r="H25" s="130"/>
      <c r="I25" s="130"/>
      <c r="K25" s="71">
        <v>5</v>
      </c>
    </row>
    <row r="26" ht="12.75">
      <c r="C26" s="4"/>
    </row>
    <row r="27" spans="1:11" ht="12.75">
      <c r="A27" s="79">
        <v>3</v>
      </c>
      <c r="B27" s="35" t="s">
        <v>39</v>
      </c>
      <c r="C27" s="25"/>
      <c r="D27" s="13"/>
      <c r="E27" s="13"/>
      <c r="F27" s="13"/>
      <c r="G27" s="13"/>
      <c r="H27" s="13"/>
      <c r="I27" s="13"/>
      <c r="K27" s="84">
        <f>SUM(K28:K31)</f>
        <v>16</v>
      </c>
    </row>
    <row r="28" spans="1:11" ht="12.75">
      <c r="A28" s="4" t="s">
        <v>154</v>
      </c>
      <c r="B28" s="62" t="s">
        <v>40</v>
      </c>
      <c r="C28" s="130" t="s">
        <v>240</v>
      </c>
      <c r="D28" s="130"/>
      <c r="E28" s="130"/>
      <c r="F28" s="130"/>
      <c r="G28" s="130"/>
      <c r="H28" s="130"/>
      <c r="I28" s="130"/>
      <c r="K28" s="71">
        <v>4</v>
      </c>
    </row>
    <row r="29" spans="1:11" ht="12.75" customHeight="1">
      <c r="A29" s="4" t="s">
        <v>155</v>
      </c>
      <c r="B29" s="62" t="s">
        <v>41</v>
      </c>
      <c r="C29" s="130" t="s">
        <v>241</v>
      </c>
      <c r="D29" s="130"/>
      <c r="E29" s="130"/>
      <c r="F29" s="130"/>
      <c r="G29" s="130"/>
      <c r="H29" s="130"/>
      <c r="I29" s="130"/>
      <c r="K29" s="71">
        <v>4</v>
      </c>
    </row>
    <row r="30" spans="1:11" ht="12.75" customHeight="1">
      <c r="A30" s="4" t="s">
        <v>156</v>
      </c>
      <c r="B30" s="62" t="s">
        <v>42</v>
      </c>
      <c r="C30" s="130" t="s">
        <v>242</v>
      </c>
      <c r="D30" s="130"/>
      <c r="E30" s="130"/>
      <c r="F30" s="130"/>
      <c r="G30" s="130"/>
      <c r="H30" s="130"/>
      <c r="I30" s="130"/>
      <c r="K30" s="71">
        <v>5</v>
      </c>
    </row>
    <row r="31" spans="1:11" ht="12.75" customHeight="1">
      <c r="A31" s="4" t="s">
        <v>157</v>
      </c>
      <c r="B31" s="62" t="s">
        <v>43</v>
      </c>
      <c r="C31" s="130" t="s">
        <v>243</v>
      </c>
      <c r="D31" s="130"/>
      <c r="E31" s="130"/>
      <c r="F31" s="130"/>
      <c r="G31" s="130"/>
      <c r="H31" s="130"/>
      <c r="I31" s="130"/>
      <c r="K31" s="81">
        <v>3</v>
      </c>
    </row>
    <row r="32" spans="2:9" ht="12.75">
      <c r="B32" s="62"/>
      <c r="C32" s="62"/>
      <c r="D32" s="62"/>
      <c r="E32" s="62"/>
      <c r="F32" s="62"/>
      <c r="G32" s="62"/>
      <c r="H32" s="62"/>
      <c r="I32" s="62"/>
    </row>
    <row r="33" spans="1:11" ht="12.75" customHeight="1">
      <c r="A33" s="79">
        <v>4</v>
      </c>
      <c r="B33" s="35" t="s">
        <v>44</v>
      </c>
      <c r="C33" s="25"/>
      <c r="D33" s="13"/>
      <c r="E33" s="13"/>
      <c r="F33" s="13"/>
      <c r="G33" s="13"/>
      <c r="H33" s="13"/>
      <c r="I33" s="13"/>
      <c r="K33" s="84">
        <f>SUM(K34:K37)</f>
        <v>18</v>
      </c>
    </row>
    <row r="34" spans="1:11" ht="12.75" customHeight="1">
      <c r="A34" s="4" t="s">
        <v>158</v>
      </c>
      <c r="B34" s="62" t="s">
        <v>45</v>
      </c>
      <c r="C34" s="130" t="s">
        <v>244</v>
      </c>
      <c r="D34" s="130"/>
      <c r="E34" s="130"/>
      <c r="F34" s="130"/>
      <c r="G34" s="130"/>
      <c r="H34" s="130"/>
      <c r="I34" s="130"/>
      <c r="K34" s="71">
        <v>4</v>
      </c>
    </row>
    <row r="35" spans="1:11" ht="12.75" customHeight="1">
      <c r="A35" s="4" t="s">
        <v>159</v>
      </c>
      <c r="B35" s="62" t="s">
        <v>46</v>
      </c>
      <c r="C35" s="130" t="s">
        <v>245</v>
      </c>
      <c r="D35" s="130"/>
      <c r="E35" s="130"/>
      <c r="F35" s="130"/>
      <c r="G35" s="130"/>
      <c r="H35" s="130"/>
      <c r="I35" s="130"/>
      <c r="K35" s="71">
        <v>5</v>
      </c>
    </row>
    <row r="36" spans="1:11" ht="12.75" customHeight="1">
      <c r="A36" s="4" t="s">
        <v>160</v>
      </c>
      <c r="B36" s="62" t="s">
        <v>47</v>
      </c>
      <c r="C36" s="130" t="s">
        <v>246</v>
      </c>
      <c r="D36" s="130"/>
      <c r="E36" s="130"/>
      <c r="F36" s="130"/>
      <c r="G36" s="130"/>
      <c r="H36" s="130"/>
      <c r="I36" s="130"/>
      <c r="K36" s="71">
        <v>5</v>
      </c>
    </row>
    <row r="37" spans="1:11" ht="12.75" customHeight="1">
      <c r="A37" s="4" t="s">
        <v>161</v>
      </c>
      <c r="B37" s="62" t="s">
        <v>48</v>
      </c>
      <c r="C37" s="130" t="s">
        <v>247</v>
      </c>
      <c r="D37" s="130"/>
      <c r="E37" s="130"/>
      <c r="F37" s="130"/>
      <c r="G37" s="130"/>
      <c r="H37" s="130"/>
      <c r="I37" s="130"/>
      <c r="K37" s="72">
        <v>4</v>
      </c>
    </row>
    <row r="38" ht="12.75" customHeight="1">
      <c r="B38" s="64" t="s">
        <v>49</v>
      </c>
    </row>
    <row r="39" spans="2:11" ht="12.75" customHeight="1" thickBot="1">
      <c r="B39" s="64"/>
      <c r="K39" s="18" t="s">
        <v>59</v>
      </c>
    </row>
    <row r="40" spans="1:11" ht="15.75" thickBot="1">
      <c r="A40" s="79" t="s">
        <v>85</v>
      </c>
      <c r="B40" s="44" t="s">
        <v>57</v>
      </c>
      <c r="D40" s="40"/>
      <c r="E40" s="7" t="s">
        <v>6</v>
      </c>
      <c r="F40" s="7"/>
      <c r="G40" s="7"/>
      <c r="H40" s="7"/>
      <c r="I40" s="7"/>
      <c r="K40" s="67">
        <f>SUM(K11,K21,K27,K33)</f>
        <v>89</v>
      </c>
    </row>
    <row r="41" spans="2:9" ht="13.5" thickBot="1">
      <c r="B41" s="42" t="s">
        <v>19</v>
      </c>
      <c r="C41" s="38"/>
      <c r="D41" s="39"/>
      <c r="E41" s="39">
        <v>1</v>
      </c>
      <c r="F41" s="39">
        <v>2</v>
      </c>
      <c r="G41" s="39">
        <v>3</v>
      </c>
      <c r="H41" s="39">
        <v>4</v>
      </c>
      <c r="I41" s="39">
        <v>5</v>
      </c>
    </row>
    <row r="42" spans="2:9" ht="12.75" customHeight="1">
      <c r="B42" s="8" t="s">
        <v>20</v>
      </c>
      <c r="C42" s="9"/>
      <c r="D42" s="91"/>
      <c r="E42" s="52">
        <f>12*10</f>
        <v>120</v>
      </c>
      <c r="F42" s="52">
        <f>24*10</f>
        <v>240</v>
      </c>
      <c r="G42" s="52">
        <f>12*3*10</f>
        <v>360</v>
      </c>
      <c r="H42" s="52">
        <f>12*4*10</f>
        <v>480</v>
      </c>
      <c r="I42" s="52">
        <f>12*5*10</f>
        <v>600</v>
      </c>
    </row>
    <row r="43" ht="12.75" customHeight="1">
      <c r="B43" s="10"/>
    </row>
    <row r="44" spans="2:9" s="14" customFormat="1" ht="12.75" customHeight="1">
      <c r="B44" s="41" t="s">
        <v>50</v>
      </c>
      <c r="C44" s="11"/>
      <c r="D44" s="13"/>
      <c r="E44" s="13">
        <f>E42*E45</f>
        <v>8400000</v>
      </c>
      <c r="F44" s="13">
        <f>F42*F45</f>
        <v>16800000</v>
      </c>
      <c r="G44" s="13">
        <f>G42*G45</f>
        <v>25200000</v>
      </c>
      <c r="H44" s="13">
        <f>H42*H45</f>
        <v>33600000</v>
      </c>
      <c r="I44" s="13">
        <f>I42*I45</f>
        <v>42000000</v>
      </c>
    </row>
    <row r="45" spans="2:9" s="14" customFormat="1" ht="12.75" customHeight="1">
      <c r="B45" s="15" t="s">
        <v>18</v>
      </c>
      <c r="C45" s="16"/>
      <c r="D45" s="92"/>
      <c r="E45" s="54">
        <v>70000</v>
      </c>
      <c r="F45" s="54">
        <v>70000</v>
      </c>
      <c r="G45" s="54">
        <v>70000</v>
      </c>
      <c r="H45" s="54">
        <v>70000</v>
      </c>
      <c r="I45" s="54">
        <v>70000</v>
      </c>
    </row>
    <row r="46" spans="2:3" s="14" customFormat="1" ht="12.75" customHeight="1">
      <c r="B46" s="10"/>
      <c r="C46" s="16"/>
    </row>
    <row r="47" spans="2:9" s="14" customFormat="1" ht="12.75" customHeight="1">
      <c r="B47" s="41" t="s">
        <v>51</v>
      </c>
      <c r="C47" s="11"/>
      <c r="D47" s="12"/>
      <c r="E47" s="12">
        <f>E42*E48</f>
        <v>6888000.000000001</v>
      </c>
      <c r="F47" s="12">
        <f>F42*F48</f>
        <v>13776000.000000002</v>
      </c>
      <c r="G47" s="12">
        <f>G42*G48</f>
        <v>20664000.000000004</v>
      </c>
      <c r="H47" s="12">
        <f>H42*H48</f>
        <v>27552000.000000004</v>
      </c>
      <c r="I47" s="12">
        <f>I42*I48</f>
        <v>34440000.00000001</v>
      </c>
    </row>
    <row r="48" spans="2:9" s="14" customFormat="1" ht="12.75" customHeight="1">
      <c r="B48" s="15" t="s">
        <v>52</v>
      </c>
      <c r="C48" s="53">
        <v>0.18</v>
      </c>
      <c r="E48" s="99">
        <f>E45*(1-$C$48)</f>
        <v>57400.00000000001</v>
      </c>
      <c r="F48" s="99">
        <f>F45*(1-$C$48)</f>
        <v>57400.00000000001</v>
      </c>
      <c r="G48" s="99">
        <f>G45*(1-$C$48)</f>
        <v>57400.00000000001</v>
      </c>
      <c r="H48" s="99">
        <f>H45*(1-$C$48)</f>
        <v>57400.00000000001</v>
      </c>
      <c r="I48" s="99">
        <f>I45*(1-$C$48)</f>
        <v>57400.00000000001</v>
      </c>
    </row>
    <row r="49" spans="2:9" s="14" customFormat="1" ht="12.75" customHeight="1">
      <c r="B49" s="15"/>
      <c r="C49" s="19"/>
      <c r="D49" s="17"/>
      <c r="E49" s="17"/>
      <c r="F49" s="17"/>
      <c r="G49" s="17"/>
      <c r="H49" s="17"/>
      <c r="I49" s="17"/>
    </row>
    <row r="50" spans="2:9" s="14" customFormat="1" ht="12.75" customHeight="1">
      <c r="B50" s="41" t="s">
        <v>53</v>
      </c>
      <c r="C50" s="11"/>
      <c r="D50" s="13"/>
      <c r="E50" s="13">
        <f>E44-E47</f>
        <v>1511999.999999999</v>
      </c>
      <c r="F50" s="13">
        <f>F44-F47</f>
        <v>3023999.999999998</v>
      </c>
      <c r="G50" s="13">
        <f>G44-G47</f>
        <v>4535999.999999996</v>
      </c>
      <c r="H50" s="13">
        <f>H44-H47</f>
        <v>6047999.999999996</v>
      </c>
      <c r="I50" s="13">
        <f>I44-I47</f>
        <v>7559999.999999993</v>
      </c>
    </row>
    <row r="51" spans="2:9" s="14" customFormat="1" ht="12.75" customHeight="1">
      <c r="B51" s="18" t="s">
        <v>0</v>
      </c>
      <c r="C51" s="56">
        <v>0.19</v>
      </c>
      <c r="E51" s="14">
        <f>IF(E50&lt;0,0,E50*$C$51)</f>
        <v>287279.9999999998</v>
      </c>
      <c r="F51" s="14">
        <f>IF(F50&lt;0,0,F50*$C$51)</f>
        <v>574559.9999999997</v>
      </c>
      <c r="G51" s="14">
        <f>IF(G50&lt;0,0,G50*$C$51)</f>
        <v>861839.9999999993</v>
      </c>
      <c r="H51" s="14">
        <f>IF(H50&lt;0,0,H50*$C$51)</f>
        <v>1149119.9999999993</v>
      </c>
      <c r="I51" s="14">
        <f>IF(I50&lt;0,0,I50*$C$51)</f>
        <v>1436399.9999999986</v>
      </c>
    </row>
    <row r="52" spans="2:9" ht="12.75" customHeight="1">
      <c r="B52" s="43" t="s">
        <v>1</v>
      </c>
      <c r="C52" s="36"/>
      <c r="D52" s="37"/>
      <c r="E52" s="37">
        <f>E50-E51</f>
        <v>1224719.9999999993</v>
      </c>
      <c r="F52" s="37">
        <f>F50-F51</f>
        <v>2449439.9999999986</v>
      </c>
      <c r="G52" s="37">
        <f>G50-G51</f>
        <v>3674159.999999997</v>
      </c>
      <c r="H52" s="37">
        <f>H50-H51</f>
        <v>4898879.999999997</v>
      </c>
      <c r="I52" s="37">
        <f>I50-I51</f>
        <v>6123599.999999994</v>
      </c>
    </row>
    <row r="53" spans="2:9" ht="12.75" customHeight="1">
      <c r="B53" s="62" t="s">
        <v>54</v>
      </c>
      <c r="C53" s="20"/>
      <c r="D53" s="21"/>
      <c r="E53" s="21">
        <f>D53+E52</f>
        <v>1224719.9999999993</v>
      </c>
      <c r="F53" s="21">
        <f>E53+F52</f>
        <v>3674159.999999998</v>
      </c>
      <c r="G53" s="21">
        <f>F53+G52</f>
        <v>7348319.999999995</v>
      </c>
      <c r="H53" s="21">
        <f>G53+H52</f>
        <v>12247199.999999993</v>
      </c>
      <c r="I53" s="21">
        <f>H53+I52</f>
        <v>18370799.999999985</v>
      </c>
    </row>
    <row r="54" spans="2:9" ht="12.75" customHeight="1">
      <c r="B54" s="18"/>
      <c r="C54" s="23"/>
      <c r="D54" s="24"/>
      <c r="E54" s="24"/>
      <c r="F54" s="24"/>
      <c r="G54" s="24"/>
      <c r="H54" s="24"/>
      <c r="I54" s="24"/>
    </row>
    <row r="55" spans="2:3" ht="12.75" customHeight="1">
      <c r="B55" s="18"/>
      <c r="C55" s="29"/>
    </row>
    <row r="56" spans="2:9" ht="12.75" customHeight="1">
      <c r="B56" s="15" t="s">
        <v>23</v>
      </c>
      <c r="C56" s="29"/>
      <c r="D56" s="54">
        <v>500000</v>
      </c>
      <c r="E56" s="54">
        <v>500000</v>
      </c>
      <c r="F56" s="54">
        <v>500000</v>
      </c>
      <c r="G56" s="54">
        <v>500000</v>
      </c>
      <c r="H56" s="54">
        <v>500000</v>
      </c>
      <c r="I56" s="54">
        <v>500000</v>
      </c>
    </row>
    <row r="57" spans="2:9" ht="12.75" customHeight="1" thickBot="1">
      <c r="B57" s="26" t="s">
        <v>55</v>
      </c>
      <c r="C57" s="27"/>
      <c r="D57" s="28">
        <f>D56</f>
        <v>500000</v>
      </c>
      <c r="E57" s="28">
        <f>D57+E56</f>
        <v>1000000</v>
      </c>
      <c r="F57" s="28">
        <f>E57+F56</f>
        <v>1500000</v>
      </c>
      <c r="G57" s="28">
        <f>F57+G56</f>
        <v>2000000</v>
      </c>
      <c r="H57" s="28">
        <f>G57+H56</f>
        <v>2500000</v>
      </c>
      <c r="I57" s="28">
        <f>H57+I56</f>
        <v>3000000</v>
      </c>
    </row>
    <row r="58" spans="2:9" ht="12.75" customHeight="1" thickTop="1">
      <c r="B58" s="30"/>
      <c r="C58" s="31"/>
      <c r="D58" s="32"/>
      <c r="E58" s="32"/>
      <c r="F58" s="32"/>
      <c r="G58" s="32"/>
      <c r="H58" s="32"/>
      <c r="I58" s="32"/>
    </row>
    <row r="59" spans="2:9" ht="12.75" customHeight="1" thickBot="1">
      <c r="B59" s="65" t="s">
        <v>56</v>
      </c>
      <c r="C59" s="33"/>
      <c r="D59" s="34">
        <f aca="true" t="shared" si="0" ref="D59:I59">D53-D57</f>
        <v>-500000</v>
      </c>
      <c r="E59" s="34">
        <f t="shared" si="0"/>
        <v>224719.9999999993</v>
      </c>
      <c r="F59" s="34">
        <f t="shared" si="0"/>
        <v>2174159.999999998</v>
      </c>
      <c r="G59" s="34">
        <f t="shared" si="0"/>
        <v>5348319.999999995</v>
      </c>
      <c r="H59" s="34">
        <f t="shared" si="0"/>
        <v>9747199.999999993</v>
      </c>
      <c r="I59" s="34">
        <f t="shared" si="0"/>
        <v>15370799.999999985</v>
      </c>
    </row>
    <row r="60" spans="5:9" ht="12.75" customHeight="1" thickTop="1">
      <c r="E60" s="69"/>
      <c r="F60" s="69"/>
      <c r="G60" s="69"/>
      <c r="H60" s="69"/>
      <c r="I60" s="69"/>
    </row>
    <row r="61" spans="2:9" ht="12.75" customHeight="1">
      <c r="B61" s="22" t="s">
        <v>78</v>
      </c>
      <c r="C61" s="53">
        <v>0.15</v>
      </c>
      <c r="D61" s="74"/>
      <c r="E61" s="13"/>
      <c r="F61" s="13"/>
      <c r="G61" s="13"/>
      <c r="H61" s="13"/>
      <c r="I61" s="13"/>
    </row>
    <row r="62" spans="2:9" ht="12.75" customHeight="1" thickBot="1">
      <c r="B62" s="22" t="s">
        <v>81</v>
      </c>
      <c r="C62" s="78"/>
      <c r="D62" s="14">
        <f aca="true" t="shared" si="1" ref="D62:I62">D52-D56</f>
        <v>-500000</v>
      </c>
      <c r="E62" s="14">
        <f t="shared" si="1"/>
        <v>724719.9999999993</v>
      </c>
      <c r="F62" s="14">
        <f t="shared" si="1"/>
        <v>1949439.9999999986</v>
      </c>
      <c r="G62" s="14">
        <f t="shared" si="1"/>
        <v>3174159.999999997</v>
      </c>
      <c r="H62" s="14">
        <f t="shared" si="1"/>
        <v>4398879.999999997</v>
      </c>
      <c r="I62" s="14">
        <f t="shared" si="1"/>
        <v>5623599.999999994</v>
      </c>
    </row>
    <row r="63" spans="2:5" ht="12.75" customHeight="1" thickBot="1">
      <c r="B63" s="57" t="s">
        <v>79</v>
      </c>
      <c r="C63" s="13"/>
      <c r="D63" s="75">
        <f>D62+NPV(C61,E62:I62)</f>
        <v>9002306.74505693</v>
      </c>
      <c r="E63" s="14"/>
    </row>
    <row r="64" spans="2:5" ht="12.75" customHeight="1">
      <c r="B64" s="76" t="s">
        <v>80</v>
      </c>
      <c r="C64" s="77"/>
      <c r="D64" s="56">
        <f>IRR(D62:I62)</f>
        <v>2.4274194934940057</v>
      </c>
      <c r="E64" s="14"/>
    </row>
    <row r="65" spans="5:9" ht="12.75" customHeight="1">
      <c r="E65" s="69"/>
      <c r="F65" s="69"/>
      <c r="G65" s="69"/>
      <c r="H65" s="69"/>
      <c r="I65" s="69"/>
    </row>
    <row r="66" spans="5:9" ht="12.75" customHeight="1" thickBot="1">
      <c r="E66" s="69"/>
      <c r="F66" s="69"/>
      <c r="G66" s="69"/>
      <c r="H66" s="69"/>
      <c r="I66" s="69"/>
    </row>
    <row r="67" spans="1:4" ht="12.75" customHeight="1" thickBot="1">
      <c r="A67" s="79" t="s">
        <v>86</v>
      </c>
      <c r="B67" s="80" t="s">
        <v>69</v>
      </c>
      <c r="C67" s="13"/>
      <c r="D67" s="67">
        <f>K40</f>
        <v>89</v>
      </c>
    </row>
    <row r="68" ht="12.75" customHeight="1">
      <c r="B68" s="44" t="s">
        <v>62</v>
      </c>
    </row>
    <row r="69" spans="2:9" ht="12.75" customHeight="1">
      <c r="B69" s="22" t="s">
        <v>64</v>
      </c>
      <c r="C69" s="95"/>
      <c r="D69" s="96"/>
      <c r="E69" s="96"/>
      <c r="F69" s="96"/>
      <c r="G69" s="96"/>
      <c r="H69" s="96"/>
      <c r="I69" s="96"/>
    </row>
    <row r="70" spans="3:9" ht="12.75" customHeight="1">
      <c r="C70" s="128" t="s">
        <v>67</v>
      </c>
      <c r="D70" s="128"/>
      <c r="E70" s="128"/>
      <c r="F70" s="128"/>
      <c r="G70" s="128"/>
      <c r="H70" s="128"/>
      <c r="I70" s="128"/>
    </row>
    <row r="71" spans="3:9" ht="12.75" customHeight="1">
      <c r="C71" s="128" t="s">
        <v>68</v>
      </c>
      <c r="D71" s="128"/>
      <c r="E71" s="128"/>
      <c r="F71" s="128"/>
      <c r="G71" s="128"/>
      <c r="H71" s="128"/>
      <c r="I71" s="128"/>
    </row>
    <row r="72" spans="2:9" ht="12.75" customHeight="1">
      <c r="B72" s="22" t="s">
        <v>163</v>
      </c>
      <c r="C72" s="95"/>
      <c r="D72" s="96"/>
      <c r="E72" s="96"/>
      <c r="F72" s="96"/>
      <c r="G72" s="96"/>
      <c r="H72" s="96"/>
      <c r="I72" s="96"/>
    </row>
    <row r="73" spans="3:9" ht="12.75" customHeight="1">
      <c r="C73" s="128" t="s">
        <v>172</v>
      </c>
      <c r="D73" s="128"/>
      <c r="E73" s="128"/>
      <c r="F73" s="128"/>
      <c r="G73" s="128"/>
      <c r="H73" s="128"/>
      <c r="I73" s="128"/>
    </row>
    <row r="74" spans="3:9" ht="12.75" customHeight="1">
      <c r="C74" s="128" t="s">
        <v>70</v>
      </c>
      <c r="D74" s="128"/>
      <c r="E74" s="128"/>
      <c r="F74" s="128"/>
      <c r="G74" s="128"/>
      <c r="H74" s="128"/>
      <c r="I74" s="128"/>
    </row>
    <row r="75" spans="2:9" ht="12.75" customHeight="1">
      <c r="B75" s="22" t="s">
        <v>164</v>
      </c>
      <c r="C75" s="95"/>
      <c r="D75" s="96"/>
      <c r="E75" s="96"/>
      <c r="F75" s="96"/>
      <c r="G75" s="96"/>
      <c r="H75" s="96"/>
      <c r="I75" s="96"/>
    </row>
    <row r="76" spans="3:9" ht="12.75" customHeight="1">
      <c r="C76" s="128" t="s">
        <v>65</v>
      </c>
      <c r="D76" s="128"/>
      <c r="E76" s="128"/>
      <c r="F76" s="128"/>
      <c r="G76" s="128"/>
      <c r="H76" s="128"/>
      <c r="I76" s="128"/>
    </row>
    <row r="77" spans="3:9" ht="12.75" customHeight="1">
      <c r="C77" s="128" t="s">
        <v>66</v>
      </c>
      <c r="D77" s="128"/>
      <c r="E77" s="128"/>
      <c r="F77" s="128"/>
      <c r="G77" s="128"/>
      <c r="H77" s="128"/>
      <c r="I77" s="128"/>
    </row>
    <row r="78" spans="3:9" ht="12.75" customHeight="1">
      <c r="C78" s="97"/>
      <c r="D78" s="98"/>
      <c r="E78" s="98"/>
      <c r="F78" s="98"/>
      <c r="G78" s="98"/>
      <c r="H78" s="98"/>
      <c r="I78" s="98"/>
    </row>
  </sheetData>
  <sheetProtection/>
  <mergeCells count="31">
    <mergeCell ref="C36:I36"/>
    <mergeCell ref="C23:I23"/>
    <mergeCell ref="C28:I28"/>
    <mergeCell ref="C25:I25"/>
    <mergeCell ref="C30:I30"/>
    <mergeCell ref="C31:I31"/>
    <mergeCell ref="C35:I35"/>
    <mergeCell ref="C3:D3"/>
    <mergeCell ref="C22:I22"/>
    <mergeCell ref="C34:I34"/>
    <mergeCell ref="C6:I6"/>
    <mergeCell ref="C11:I11"/>
    <mergeCell ref="C29:I29"/>
    <mergeCell ref="C14:I14"/>
    <mergeCell ref="C15:I15"/>
    <mergeCell ref="C16:I16"/>
    <mergeCell ref="C17:I17"/>
    <mergeCell ref="C77:I77"/>
    <mergeCell ref="C37:I37"/>
    <mergeCell ref="C76:I76"/>
    <mergeCell ref="C70:I70"/>
    <mergeCell ref="C71:I71"/>
    <mergeCell ref="C73:I73"/>
    <mergeCell ref="C74:I74"/>
    <mergeCell ref="C7:I7"/>
    <mergeCell ref="C19:I19"/>
    <mergeCell ref="C24:I24"/>
    <mergeCell ref="C8:I8"/>
    <mergeCell ref="C12:I12"/>
    <mergeCell ref="C18:I18"/>
    <mergeCell ref="C13:I13"/>
  </mergeCells>
  <printOptions horizontalCentered="1" verticalCentered="1"/>
  <pageMargins left="0.5511811023622047" right="0.5511811023622047" top="0.7874015748031497" bottom="0.7874015748031497" header="0.31496062992125984" footer="0.1968503937007874"/>
  <pageSetup fitToHeight="1" fitToWidth="1" horizontalDpi="240" verticalDpi="240" orientation="portrait" paperSize="9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tabColor indexed="43"/>
    <outlinePr summaryBelow="0"/>
    <pageSetUpPr fitToPage="1"/>
  </sheetPr>
  <dimension ref="A1:M78"/>
  <sheetViews>
    <sheetView zoomScale="75" zoomScaleNormal="75" workbookViewId="0" topLeftCell="A1">
      <selection activeCell="A1" sqref="A1"/>
    </sheetView>
  </sheetViews>
  <sheetFormatPr defaultColWidth="9.140625" defaultRowHeight="12.75" customHeight="1"/>
  <cols>
    <col min="1" max="1" width="3.7109375" style="4" bestFit="1" customWidth="1"/>
    <col min="2" max="2" width="51.57421875" style="4" bestFit="1" customWidth="1"/>
    <col min="3" max="3" width="12.7109375" style="5" customWidth="1"/>
    <col min="4" max="9" width="12.7109375" style="4" customWidth="1"/>
    <col min="10" max="10" width="9.140625" style="4" customWidth="1"/>
    <col min="11" max="11" width="7.140625" style="4" bestFit="1" customWidth="1"/>
    <col min="12" max="16384" width="9.140625" style="4" customWidth="1"/>
  </cols>
  <sheetData>
    <row r="1" spans="3:9" ht="20.25" customHeight="1">
      <c r="C1" s="66" t="s">
        <v>5</v>
      </c>
      <c r="D1" s="66"/>
      <c r="E1" s="66"/>
      <c r="F1" s="66"/>
      <c r="G1" s="66"/>
      <c r="H1" s="66"/>
      <c r="I1" s="66"/>
    </row>
    <row r="2" ht="12" customHeight="1">
      <c r="B2" s="45"/>
    </row>
    <row r="3" spans="2:11" ht="15.75" customHeight="1">
      <c r="B3" s="61" t="s">
        <v>24</v>
      </c>
      <c r="C3" s="131" t="s">
        <v>166</v>
      </c>
      <c r="D3" s="131"/>
      <c r="K3" s="68" t="s">
        <v>61</v>
      </c>
    </row>
    <row r="5" spans="1:9" ht="12.75" customHeight="1">
      <c r="A5" s="79" t="s">
        <v>83</v>
      </c>
      <c r="B5" s="82" t="s">
        <v>82</v>
      </c>
      <c r="C5" s="25"/>
      <c r="D5" s="13"/>
      <c r="E5" s="13"/>
      <c r="F5" s="13"/>
      <c r="G5" s="13"/>
      <c r="H5" s="13"/>
      <c r="I5" s="13"/>
    </row>
    <row r="6" spans="2:9" ht="12.75">
      <c r="B6" s="14" t="s">
        <v>25</v>
      </c>
      <c r="C6" s="129" t="s">
        <v>193</v>
      </c>
      <c r="D6" s="129"/>
      <c r="E6" s="129"/>
      <c r="F6" s="129"/>
      <c r="G6" s="129"/>
      <c r="H6" s="129"/>
      <c r="I6" s="129"/>
    </row>
    <row r="7" spans="2:10" ht="12.75">
      <c r="B7" s="62" t="s">
        <v>27</v>
      </c>
      <c r="C7" s="129" t="s">
        <v>180</v>
      </c>
      <c r="D7" s="129"/>
      <c r="E7" s="129"/>
      <c r="F7" s="129"/>
      <c r="G7" s="129"/>
      <c r="H7" s="129"/>
      <c r="I7" s="129"/>
      <c r="J7" s="59"/>
    </row>
    <row r="8" spans="2:9" ht="12.75">
      <c r="B8" s="62" t="s">
        <v>94</v>
      </c>
      <c r="C8" s="129" t="s">
        <v>194</v>
      </c>
      <c r="D8" s="129"/>
      <c r="E8" s="129"/>
      <c r="F8" s="129"/>
      <c r="G8" s="129"/>
      <c r="H8" s="129"/>
      <c r="I8" s="129"/>
    </row>
    <row r="10" spans="1:11" ht="15">
      <c r="A10" s="79" t="s">
        <v>84</v>
      </c>
      <c r="B10" s="44" t="s">
        <v>4</v>
      </c>
      <c r="K10" s="57" t="s">
        <v>58</v>
      </c>
    </row>
    <row r="11" spans="1:11" ht="12.75">
      <c r="A11" s="79">
        <v>1</v>
      </c>
      <c r="B11" s="41" t="s">
        <v>26</v>
      </c>
      <c r="C11" s="132"/>
      <c r="D11" s="132"/>
      <c r="E11" s="132"/>
      <c r="F11" s="132"/>
      <c r="G11" s="132"/>
      <c r="H11" s="132"/>
      <c r="I11" s="132"/>
      <c r="K11" s="83">
        <f>SUM(K12:K19)</f>
        <v>33</v>
      </c>
    </row>
    <row r="12" spans="1:11" ht="12.75">
      <c r="A12" s="4" t="s">
        <v>88</v>
      </c>
      <c r="B12" s="62" t="s">
        <v>32</v>
      </c>
      <c r="C12" s="130" t="s">
        <v>181</v>
      </c>
      <c r="D12" s="130"/>
      <c r="E12" s="130"/>
      <c r="F12" s="130"/>
      <c r="G12" s="130"/>
      <c r="H12" s="130"/>
      <c r="I12" s="130"/>
      <c r="K12" s="71">
        <v>5</v>
      </c>
    </row>
    <row r="13" spans="1:11" ht="12.75">
      <c r="A13" s="4" t="s">
        <v>87</v>
      </c>
      <c r="B13" s="62" t="s">
        <v>34</v>
      </c>
      <c r="C13" s="130" t="s">
        <v>182</v>
      </c>
      <c r="D13" s="130"/>
      <c r="E13" s="130"/>
      <c r="F13" s="130"/>
      <c r="G13" s="130"/>
      <c r="H13" s="130"/>
      <c r="I13" s="130"/>
      <c r="K13" s="71">
        <v>3</v>
      </c>
    </row>
    <row r="14" spans="1:11" ht="12.75">
      <c r="A14" s="4" t="s">
        <v>89</v>
      </c>
      <c r="B14" s="62" t="s">
        <v>28</v>
      </c>
      <c r="C14" s="130" t="s">
        <v>183</v>
      </c>
      <c r="D14" s="130"/>
      <c r="E14" s="130"/>
      <c r="F14" s="130"/>
      <c r="G14" s="130"/>
      <c r="H14" s="130"/>
      <c r="I14" s="130"/>
      <c r="J14" s="59"/>
      <c r="K14" s="71">
        <v>5</v>
      </c>
    </row>
    <row r="15" spans="1:11" ht="12.75">
      <c r="A15" s="4" t="s">
        <v>90</v>
      </c>
      <c r="B15" s="62" t="s">
        <v>29</v>
      </c>
      <c r="C15" s="130" t="s">
        <v>184</v>
      </c>
      <c r="D15" s="130"/>
      <c r="E15" s="130"/>
      <c r="F15" s="130"/>
      <c r="G15" s="130"/>
      <c r="H15" s="130"/>
      <c r="I15" s="130"/>
      <c r="K15" s="71">
        <v>5</v>
      </c>
    </row>
    <row r="16" spans="1:11" ht="12.75">
      <c r="A16" s="4" t="s">
        <v>91</v>
      </c>
      <c r="B16" s="62" t="s">
        <v>30</v>
      </c>
      <c r="C16" s="130" t="s">
        <v>185</v>
      </c>
      <c r="D16" s="130"/>
      <c r="E16" s="130"/>
      <c r="F16" s="130"/>
      <c r="G16" s="130"/>
      <c r="H16" s="130"/>
      <c r="I16" s="130"/>
      <c r="K16" s="71">
        <v>4</v>
      </c>
    </row>
    <row r="17" spans="1:11" ht="12.75">
      <c r="A17" s="4" t="s">
        <v>92</v>
      </c>
      <c r="B17" s="62" t="s">
        <v>31</v>
      </c>
      <c r="C17" s="130" t="s">
        <v>186</v>
      </c>
      <c r="D17" s="130"/>
      <c r="E17" s="130"/>
      <c r="F17" s="130"/>
      <c r="G17" s="130"/>
      <c r="H17" s="130"/>
      <c r="I17" s="130"/>
      <c r="K17" s="71">
        <v>4</v>
      </c>
    </row>
    <row r="18" spans="1:11" ht="12.75">
      <c r="A18" s="4" t="s">
        <v>93</v>
      </c>
      <c r="B18" s="62" t="s">
        <v>33</v>
      </c>
      <c r="C18" s="130" t="s">
        <v>187</v>
      </c>
      <c r="D18" s="130"/>
      <c r="E18" s="130"/>
      <c r="F18" s="130"/>
      <c r="G18" s="130"/>
      <c r="H18" s="130"/>
      <c r="I18" s="130"/>
      <c r="K18" s="71">
        <v>3</v>
      </c>
    </row>
    <row r="19" spans="1:11" ht="12.75">
      <c r="A19" s="4" t="s">
        <v>95</v>
      </c>
      <c r="B19" s="62" t="s">
        <v>96</v>
      </c>
      <c r="C19" s="130" t="s">
        <v>188</v>
      </c>
      <c r="D19" s="130"/>
      <c r="E19" s="130"/>
      <c r="F19" s="130"/>
      <c r="G19" s="130"/>
      <c r="H19" s="130"/>
      <c r="I19" s="130"/>
      <c r="K19" s="71">
        <v>4</v>
      </c>
    </row>
    <row r="20" spans="2:9" ht="12.75">
      <c r="B20" s="6"/>
      <c r="C20" s="58"/>
      <c r="D20" s="58"/>
      <c r="E20" s="58"/>
      <c r="F20" s="58"/>
      <c r="G20" s="70"/>
      <c r="H20" s="63"/>
      <c r="I20" s="60"/>
    </row>
    <row r="21" spans="1:11" ht="12.75">
      <c r="A21" s="79">
        <v>2</v>
      </c>
      <c r="B21" s="35" t="s">
        <v>35</v>
      </c>
      <c r="C21" s="25"/>
      <c r="D21" s="13"/>
      <c r="E21" s="13"/>
      <c r="F21" s="13"/>
      <c r="G21" s="13"/>
      <c r="H21" s="13"/>
      <c r="I21" s="13"/>
      <c r="K21" s="84">
        <f>SUM(K22:K25)</f>
        <v>17</v>
      </c>
    </row>
    <row r="22" spans="1:11" ht="12.75">
      <c r="A22" s="4" t="s">
        <v>150</v>
      </c>
      <c r="B22" s="62" t="s">
        <v>36</v>
      </c>
      <c r="C22" s="130" t="s">
        <v>189</v>
      </c>
      <c r="D22" s="130"/>
      <c r="E22" s="130"/>
      <c r="F22" s="130"/>
      <c r="G22" s="130"/>
      <c r="H22" s="130"/>
      <c r="I22" s="130"/>
      <c r="K22" s="71">
        <v>4</v>
      </c>
    </row>
    <row r="23" spans="1:11" ht="12.75">
      <c r="A23" s="4" t="s">
        <v>151</v>
      </c>
      <c r="B23" s="62" t="s">
        <v>37</v>
      </c>
      <c r="C23" s="130" t="s">
        <v>190</v>
      </c>
      <c r="D23" s="130"/>
      <c r="E23" s="130"/>
      <c r="F23" s="130"/>
      <c r="G23" s="130"/>
      <c r="H23" s="130"/>
      <c r="I23" s="130"/>
      <c r="K23" s="71">
        <v>4</v>
      </c>
    </row>
    <row r="24" spans="1:11" ht="12.75">
      <c r="A24" s="4" t="s">
        <v>152</v>
      </c>
      <c r="B24" s="62" t="s">
        <v>38</v>
      </c>
      <c r="C24" s="130" t="s">
        <v>191</v>
      </c>
      <c r="D24" s="130"/>
      <c r="E24" s="130"/>
      <c r="F24" s="130"/>
      <c r="G24" s="130"/>
      <c r="H24" s="130"/>
      <c r="I24" s="130"/>
      <c r="K24" s="71">
        <v>5</v>
      </c>
    </row>
    <row r="25" spans="1:11" ht="12.75">
      <c r="A25" s="4" t="s">
        <v>153</v>
      </c>
      <c r="B25" s="62" t="s">
        <v>60</v>
      </c>
      <c r="C25" s="130" t="s">
        <v>192</v>
      </c>
      <c r="D25" s="130"/>
      <c r="E25" s="130"/>
      <c r="F25" s="130"/>
      <c r="G25" s="130"/>
      <c r="H25" s="130"/>
      <c r="I25" s="130"/>
      <c r="K25" s="71">
        <v>4</v>
      </c>
    </row>
    <row r="26" ht="12.75">
      <c r="C26" s="4"/>
    </row>
    <row r="27" spans="1:11" ht="12.75">
      <c r="A27" s="79">
        <v>3</v>
      </c>
      <c r="B27" s="35" t="s">
        <v>39</v>
      </c>
      <c r="C27" s="25"/>
      <c r="D27" s="13"/>
      <c r="E27" s="13"/>
      <c r="F27" s="13"/>
      <c r="G27" s="13"/>
      <c r="H27" s="13"/>
      <c r="I27" s="13"/>
      <c r="K27" s="84">
        <f>SUM(K28:K31)</f>
        <v>17</v>
      </c>
    </row>
    <row r="28" spans="1:11" ht="12.75">
      <c r="A28" s="4" t="s">
        <v>154</v>
      </c>
      <c r="B28" s="62" t="s">
        <v>40</v>
      </c>
      <c r="C28" s="130" t="s">
        <v>195</v>
      </c>
      <c r="D28" s="130"/>
      <c r="E28" s="130"/>
      <c r="F28" s="130"/>
      <c r="G28" s="130"/>
      <c r="H28" s="130"/>
      <c r="I28" s="130"/>
      <c r="K28" s="71">
        <v>3</v>
      </c>
    </row>
    <row r="29" spans="1:11" ht="12.75" customHeight="1">
      <c r="A29" s="4" t="s">
        <v>155</v>
      </c>
      <c r="B29" s="62" t="s">
        <v>41</v>
      </c>
      <c r="C29" s="130" t="s">
        <v>196</v>
      </c>
      <c r="D29" s="130"/>
      <c r="E29" s="130"/>
      <c r="F29" s="130"/>
      <c r="G29" s="130"/>
      <c r="H29" s="130"/>
      <c r="I29" s="130"/>
      <c r="K29" s="71">
        <v>5</v>
      </c>
    </row>
    <row r="30" spans="1:11" ht="12.75" customHeight="1">
      <c r="A30" s="4" t="s">
        <v>156</v>
      </c>
      <c r="B30" s="62" t="s">
        <v>42</v>
      </c>
      <c r="C30" s="130" t="s">
        <v>197</v>
      </c>
      <c r="D30" s="130"/>
      <c r="E30" s="130"/>
      <c r="F30" s="130"/>
      <c r="G30" s="130"/>
      <c r="H30" s="130"/>
      <c r="I30" s="130"/>
      <c r="K30" s="71">
        <v>4</v>
      </c>
    </row>
    <row r="31" spans="1:11" ht="12.75" customHeight="1">
      <c r="A31" s="4" t="s">
        <v>157</v>
      </c>
      <c r="B31" s="62" t="s">
        <v>43</v>
      </c>
      <c r="C31" s="130" t="s">
        <v>198</v>
      </c>
      <c r="D31" s="130"/>
      <c r="E31" s="130"/>
      <c r="F31" s="130"/>
      <c r="G31" s="130"/>
      <c r="H31" s="130"/>
      <c r="I31" s="130"/>
      <c r="K31" s="81">
        <v>5</v>
      </c>
    </row>
    <row r="32" spans="2:9" ht="12.75">
      <c r="B32" s="62"/>
      <c r="C32" s="62"/>
      <c r="D32" s="62"/>
      <c r="E32" s="62"/>
      <c r="F32" s="62"/>
      <c r="G32" s="62"/>
      <c r="H32" s="62"/>
      <c r="I32" s="62"/>
    </row>
    <row r="33" spans="1:11" ht="12.75" customHeight="1">
      <c r="A33" s="79">
        <v>4</v>
      </c>
      <c r="B33" s="35" t="s">
        <v>44</v>
      </c>
      <c r="C33" s="25"/>
      <c r="D33" s="13"/>
      <c r="E33" s="13"/>
      <c r="F33" s="13"/>
      <c r="G33" s="13"/>
      <c r="H33" s="13"/>
      <c r="I33" s="13"/>
      <c r="K33" s="84">
        <f>SUM(K34:K37)</f>
        <v>12</v>
      </c>
    </row>
    <row r="34" spans="1:11" ht="12.75" customHeight="1">
      <c r="A34" s="4" t="s">
        <v>158</v>
      </c>
      <c r="B34" s="62" t="s">
        <v>45</v>
      </c>
      <c r="C34" s="130" t="s">
        <v>199</v>
      </c>
      <c r="D34" s="130"/>
      <c r="E34" s="130"/>
      <c r="F34" s="130"/>
      <c r="G34" s="130"/>
      <c r="H34" s="130"/>
      <c r="I34" s="130"/>
      <c r="K34" s="71">
        <v>3</v>
      </c>
    </row>
    <row r="35" spans="1:11" ht="12.75" customHeight="1">
      <c r="A35" s="4" t="s">
        <v>159</v>
      </c>
      <c r="B35" s="62" t="s">
        <v>46</v>
      </c>
      <c r="C35" s="130" t="s">
        <v>200</v>
      </c>
      <c r="D35" s="130"/>
      <c r="E35" s="130"/>
      <c r="F35" s="130"/>
      <c r="G35" s="130"/>
      <c r="H35" s="130"/>
      <c r="I35" s="130"/>
      <c r="K35" s="71">
        <v>4</v>
      </c>
    </row>
    <row r="36" spans="1:11" ht="12.75" customHeight="1">
      <c r="A36" s="4" t="s">
        <v>160</v>
      </c>
      <c r="B36" s="62" t="s">
        <v>47</v>
      </c>
      <c r="C36" s="130" t="s">
        <v>201</v>
      </c>
      <c r="D36" s="130"/>
      <c r="E36" s="130"/>
      <c r="F36" s="130"/>
      <c r="G36" s="130"/>
      <c r="H36" s="130"/>
      <c r="I36" s="130"/>
      <c r="K36" s="71">
        <v>3</v>
      </c>
    </row>
    <row r="37" spans="1:11" ht="12.75" customHeight="1">
      <c r="A37" s="4" t="s">
        <v>161</v>
      </c>
      <c r="B37" s="62" t="s">
        <v>48</v>
      </c>
      <c r="C37" s="130" t="s">
        <v>202</v>
      </c>
      <c r="D37" s="130"/>
      <c r="E37" s="130"/>
      <c r="F37" s="130"/>
      <c r="G37" s="130"/>
      <c r="H37" s="130"/>
      <c r="I37" s="130"/>
      <c r="K37" s="72">
        <v>2</v>
      </c>
    </row>
    <row r="38" ht="12.75" customHeight="1">
      <c r="B38" s="64" t="s">
        <v>49</v>
      </c>
    </row>
    <row r="39" spans="2:11" ht="12.75" customHeight="1" thickBot="1">
      <c r="B39" s="64"/>
      <c r="K39" s="18" t="s">
        <v>59</v>
      </c>
    </row>
    <row r="40" spans="1:11" ht="15.75" thickBot="1">
      <c r="A40" s="79" t="s">
        <v>85</v>
      </c>
      <c r="B40" s="44" t="s">
        <v>57</v>
      </c>
      <c r="D40" s="40"/>
      <c r="E40" s="7" t="s">
        <v>6</v>
      </c>
      <c r="F40" s="7"/>
      <c r="G40" s="7"/>
      <c r="H40" s="7"/>
      <c r="I40" s="7"/>
      <c r="K40" s="67">
        <f>SUM(K11,K21,K27,K33)</f>
        <v>79</v>
      </c>
    </row>
    <row r="41" spans="2:9" ht="13.5" thickBot="1">
      <c r="B41" s="42" t="s">
        <v>19</v>
      </c>
      <c r="C41" s="38"/>
      <c r="D41" s="39"/>
      <c r="E41" s="39">
        <v>1</v>
      </c>
      <c r="F41" s="39">
        <v>2</v>
      </c>
      <c r="G41" s="39">
        <v>3</v>
      </c>
      <c r="H41" s="39">
        <v>4</v>
      </c>
      <c r="I41" s="39">
        <v>5</v>
      </c>
    </row>
    <row r="42" spans="2:13" ht="12.75" customHeight="1">
      <c r="B42" s="8" t="s">
        <v>20</v>
      </c>
      <c r="C42" s="9"/>
      <c r="D42" s="91"/>
      <c r="E42" s="52">
        <v>50000</v>
      </c>
      <c r="F42" s="52">
        <v>75000</v>
      </c>
      <c r="G42" s="52">
        <v>100000</v>
      </c>
      <c r="H42" s="52">
        <v>200000</v>
      </c>
      <c r="I42" s="52">
        <v>250000</v>
      </c>
      <c r="K42" s="69"/>
      <c r="L42" s="69"/>
      <c r="M42" s="69"/>
    </row>
    <row r="43" ht="12.75" customHeight="1">
      <c r="B43" s="10"/>
    </row>
    <row r="44" spans="2:9" s="14" customFormat="1" ht="12.75" customHeight="1">
      <c r="B44" s="41" t="s">
        <v>50</v>
      </c>
      <c r="C44" s="11"/>
      <c r="D44" s="13"/>
      <c r="E44" s="13">
        <f>E42*E45</f>
        <v>2000000</v>
      </c>
      <c r="F44" s="13">
        <f>F42*F45</f>
        <v>3000000</v>
      </c>
      <c r="G44" s="13">
        <f>G42*G45</f>
        <v>4500000</v>
      </c>
      <c r="H44" s="13">
        <f>H42*H45</f>
        <v>9000000</v>
      </c>
      <c r="I44" s="13">
        <f>I42*I45</f>
        <v>11250000</v>
      </c>
    </row>
    <row r="45" spans="2:9" s="14" customFormat="1" ht="12.75" customHeight="1">
      <c r="B45" s="15" t="s">
        <v>18</v>
      </c>
      <c r="C45" s="16"/>
      <c r="D45" s="92"/>
      <c r="E45" s="54">
        <v>40</v>
      </c>
      <c r="F45" s="54">
        <v>40</v>
      </c>
      <c r="G45" s="54">
        <v>45</v>
      </c>
      <c r="H45" s="54">
        <v>45</v>
      </c>
      <c r="I45" s="54">
        <v>45</v>
      </c>
    </row>
    <row r="46" spans="2:3" s="14" customFormat="1" ht="12.75" customHeight="1">
      <c r="B46" s="10"/>
      <c r="C46" s="16"/>
    </row>
    <row r="47" spans="2:9" s="14" customFormat="1" ht="12.75" customHeight="1">
      <c r="B47" s="41" t="s">
        <v>51</v>
      </c>
      <c r="C47" s="11"/>
      <c r="D47" s="12"/>
      <c r="E47" s="12">
        <f>E42*E48</f>
        <v>1800000</v>
      </c>
      <c r="F47" s="12">
        <f>F42*F48</f>
        <v>2700000</v>
      </c>
      <c r="G47" s="12">
        <f>G42*G48</f>
        <v>4050000</v>
      </c>
      <c r="H47" s="12">
        <f>H42*H48</f>
        <v>8100000</v>
      </c>
      <c r="I47" s="12">
        <f>I42*I48</f>
        <v>10125000</v>
      </c>
    </row>
    <row r="48" spans="2:9" s="14" customFormat="1" ht="12.75" customHeight="1">
      <c r="B48" s="15" t="s">
        <v>52</v>
      </c>
      <c r="C48" s="53">
        <v>0.1</v>
      </c>
      <c r="E48" s="99">
        <f>E45*(1-$C$48)</f>
        <v>36</v>
      </c>
      <c r="F48" s="99">
        <f>F45*(1-$C$48)</f>
        <v>36</v>
      </c>
      <c r="G48" s="99">
        <f>G45*(1-$C$48)</f>
        <v>40.5</v>
      </c>
      <c r="H48" s="99">
        <f>H45*(1-$C$48)</f>
        <v>40.5</v>
      </c>
      <c r="I48" s="99">
        <f>I45*(1-$C$48)</f>
        <v>40.5</v>
      </c>
    </row>
    <row r="49" spans="2:9" s="14" customFormat="1" ht="12.75" customHeight="1">
      <c r="B49" s="15"/>
      <c r="C49" s="19"/>
      <c r="D49" s="17"/>
      <c r="E49" s="17"/>
      <c r="F49" s="17"/>
      <c r="G49" s="17"/>
      <c r="H49" s="17"/>
      <c r="I49" s="17"/>
    </row>
    <row r="50" spans="2:9" s="14" customFormat="1" ht="12.75" customHeight="1">
      <c r="B50" s="41" t="s">
        <v>53</v>
      </c>
      <c r="C50" s="11"/>
      <c r="D50" s="13"/>
      <c r="E50" s="13">
        <f>E44-E47</f>
        <v>200000</v>
      </c>
      <c r="F50" s="13">
        <f>F44-F47</f>
        <v>300000</v>
      </c>
      <c r="G50" s="13">
        <f>G44-G47</f>
        <v>450000</v>
      </c>
      <c r="H50" s="13">
        <f>H44-H47</f>
        <v>900000</v>
      </c>
      <c r="I50" s="13">
        <f>I44-I47</f>
        <v>1125000</v>
      </c>
    </row>
    <row r="51" spans="2:9" s="14" customFormat="1" ht="12.75" customHeight="1">
      <c r="B51" s="18" t="s">
        <v>0</v>
      </c>
      <c r="C51" s="56">
        <v>0.19</v>
      </c>
      <c r="E51" s="14">
        <f>IF(E50&lt;0,0,E50*$C$51)</f>
        <v>38000</v>
      </c>
      <c r="F51" s="14">
        <f>IF(F50&lt;0,0,F50*$C$51)</f>
        <v>57000</v>
      </c>
      <c r="G51" s="14">
        <f>IF(G50&lt;0,0,G50*$C$51)</f>
        <v>85500</v>
      </c>
      <c r="H51" s="14">
        <f>IF(H50&lt;0,0,H50*$C$51)</f>
        <v>171000</v>
      </c>
      <c r="I51" s="14">
        <f>IF(I50&lt;0,0,I50*$C$51)</f>
        <v>213750</v>
      </c>
    </row>
    <row r="52" spans="2:9" ht="12.75" customHeight="1">
      <c r="B52" s="43" t="s">
        <v>1</v>
      </c>
      <c r="C52" s="36"/>
      <c r="D52" s="37"/>
      <c r="E52" s="37">
        <f>E50-E51</f>
        <v>162000</v>
      </c>
      <c r="F52" s="37">
        <f>F50-F51</f>
        <v>243000</v>
      </c>
      <c r="G52" s="37">
        <f>G50-G51</f>
        <v>364500</v>
      </c>
      <c r="H52" s="37">
        <f>H50-H51</f>
        <v>729000</v>
      </c>
      <c r="I52" s="37">
        <f>I50-I51</f>
        <v>911250</v>
      </c>
    </row>
    <row r="53" spans="2:9" ht="12.75" customHeight="1">
      <c r="B53" s="62" t="s">
        <v>54</v>
      </c>
      <c r="C53" s="20"/>
      <c r="D53" s="21"/>
      <c r="E53" s="21">
        <f>D53+E52</f>
        <v>162000</v>
      </c>
      <c r="F53" s="21">
        <f>E53+F52</f>
        <v>405000</v>
      </c>
      <c r="G53" s="21">
        <f>F53+G52</f>
        <v>769500</v>
      </c>
      <c r="H53" s="21">
        <f>G53+H52</f>
        <v>1498500</v>
      </c>
      <c r="I53" s="21">
        <f>H53+I52</f>
        <v>2409750</v>
      </c>
    </row>
    <row r="54" spans="2:9" ht="12.75" customHeight="1">
      <c r="B54" s="18"/>
      <c r="C54" s="23"/>
      <c r="D54" s="24"/>
      <c r="E54" s="24"/>
      <c r="F54" s="24"/>
      <c r="G54" s="24"/>
      <c r="H54" s="24"/>
      <c r="I54" s="24"/>
    </row>
    <row r="55" spans="2:3" ht="12.75" customHeight="1">
      <c r="B55" s="18"/>
      <c r="C55" s="29"/>
    </row>
    <row r="56" spans="2:9" ht="12.75" customHeight="1">
      <c r="B56" s="15" t="s">
        <v>23</v>
      </c>
      <c r="C56" s="29"/>
      <c r="D56" s="54">
        <v>500000</v>
      </c>
      <c r="E56" s="54">
        <v>50000</v>
      </c>
      <c r="F56" s="54">
        <v>50000</v>
      </c>
      <c r="G56" s="54">
        <v>50000</v>
      </c>
      <c r="H56" s="54">
        <v>50000</v>
      </c>
      <c r="I56" s="54">
        <v>50000</v>
      </c>
    </row>
    <row r="57" spans="2:9" ht="12.75" customHeight="1" thickBot="1">
      <c r="B57" s="26" t="s">
        <v>55</v>
      </c>
      <c r="C57" s="27"/>
      <c r="D57" s="28">
        <f>D56</f>
        <v>500000</v>
      </c>
      <c r="E57" s="28">
        <f>D57+E56</f>
        <v>550000</v>
      </c>
      <c r="F57" s="28">
        <f>E57+F56</f>
        <v>600000</v>
      </c>
      <c r="G57" s="28">
        <f>F57+G56</f>
        <v>650000</v>
      </c>
      <c r="H57" s="28">
        <f>G57+H56</f>
        <v>700000</v>
      </c>
      <c r="I57" s="28">
        <f>H57+I56</f>
        <v>750000</v>
      </c>
    </row>
    <row r="58" spans="2:9" ht="12.75" customHeight="1" thickTop="1">
      <c r="B58" s="30"/>
      <c r="C58" s="31"/>
      <c r="D58" s="32"/>
      <c r="E58" s="32"/>
      <c r="F58" s="32"/>
      <c r="G58" s="32"/>
      <c r="H58" s="32"/>
      <c r="I58" s="32"/>
    </row>
    <row r="59" spans="2:9" ht="12.75" customHeight="1" thickBot="1">
      <c r="B59" s="65" t="s">
        <v>56</v>
      </c>
      <c r="C59" s="33"/>
      <c r="D59" s="34">
        <f aca="true" t="shared" si="0" ref="D59:I59">D53-D57</f>
        <v>-500000</v>
      </c>
      <c r="E59" s="34">
        <f t="shared" si="0"/>
        <v>-388000</v>
      </c>
      <c r="F59" s="34">
        <f t="shared" si="0"/>
        <v>-195000</v>
      </c>
      <c r="G59" s="34">
        <f t="shared" si="0"/>
        <v>119500</v>
      </c>
      <c r="H59" s="34">
        <f t="shared" si="0"/>
        <v>798500</v>
      </c>
      <c r="I59" s="34">
        <f t="shared" si="0"/>
        <v>1659750</v>
      </c>
    </row>
    <row r="60" spans="5:9" ht="12.75" customHeight="1" thickTop="1">
      <c r="E60" s="69"/>
      <c r="F60" s="69"/>
      <c r="G60" s="69"/>
      <c r="H60" s="69"/>
      <c r="I60" s="69"/>
    </row>
    <row r="61" spans="2:9" ht="12.75" customHeight="1">
      <c r="B61" s="22" t="s">
        <v>78</v>
      </c>
      <c r="C61" s="53">
        <v>0.15</v>
      </c>
      <c r="D61" s="74"/>
      <c r="E61" s="13"/>
      <c r="F61" s="13"/>
      <c r="G61" s="13"/>
      <c r="H61" s="13"/>
      <c r="I61" s="13"/>
    </row>
    <row r="62" spans="2:9" ht="12.75" customHeight="1" thickBot="1">
      <c r="B62" s="22" t="s">
        <v>81</v>
      </c>
      <c r="C62" s="78"/>
      <c r="D62" s="14">
        <f aca="true" t="shared" si="1" ref="D62:I62">D52-D56</f>
        <v>-500000</v>
      </c>
      <c r="E62" s="14">
        <f t="shared" si="1"/>
        <v>112000</v>
      </c>
      <c r="F62" s="14">
        <f t="shared" si="1"/>
        <v>193000</v>
      </c>
      <c r="G62" s="14">
        <f t="shared" si="1"/>
        <v>314500</v>
      </c>
      <c r="H62" s="14">
        <f t="shared" si="1"/>
        <v>679000</v>
      </c>
      <c r="I62" s="14">
        <f t="shared" si="1"/>
        <v>861250</v>
      </c>
    </row>
    <row r="63" spans="2:5" ht="12.75" customHeight="1" thickBot="1">
      <c r="B63" s="57" t="s">
        <v>79</v>
      </c>
      <c r="C63" s="13"/>
      <c r="D63" s="75">
        <f>D62+NPV(C61,E62:I62)</f>
        <v>766529.804269288</v>
      </c>
      <c r="E63" s="14"/>
    </row>
    <row r="64" spans="2:5" ht="12.75" customHeight="1">
      <c r="B64" s="76" t="s">
        <v>80</v>
      </c>
      <c r="C64" s="77"/>
      <c r="D64" s="56">
        <f>IRR(D62:I62)</f>
        <v>0.5010778092798923</v>
      </c>
      <c r="E64" s="14"/>
    </row>
    <row r="65" spans="5:9" ht="12.75" customHeight="1">
      <c r="E65" s="69"/>
      <c r="F65" s="69"/>
      <c r="G65" s="69"/>
      <c r="H65" s="69"/>
      <c r="I65" s="69"/>
    </row>
    <row r="66" spans="5:9" ht="12.75" customHeight="1" thickBot="1">
      <c r="E66" s="69"/>
      <c r="F66" s="69"/>
      <c r="G66" s="69"/>
      <c r="H66" s="69"/>
      <c r="I66" s="69"/>
    </row>
    <row r="67" spans="1:4" ht="12.75" customHeight="1" thickBot="1">
      <c r="A67" s="79" t="s">
        <v>86</v>
      </c>
      <c r="B67" s="80" t="s">
        <v>69</v>
      </c>
      <c r="C67" s="13"/>
      <c r="D67" s="67">
        <f>K40</f>
        <v>79</v>
      </c>
    </row>
    <row r="68" ht="12.75" customHeight="1">
      <c r="B68" s="44" t="s">
        <v>62</v>
      </c>
    </row>
    <row r="69" spans="2:9" ht="12.75" customHeight="1">
      <c r="B69" s="22" t="s">
        <v>64</v>
      </c>
      <c r="C69" s="95"/>
      <c r="D69" s="96"/>
      <c r="E69" s="96"/>
      <c r="F69" s="96"/>
      <c r="G69" s="96"/>
      <c r="H69" s="96"/>
      <c r="I69" s="96"/>
    </row>
    <row r="70" spans="3:9" ht="12.75" customHeight="1">
      <c r="C70" s="128" t="s">
        <v>67</v>
      </c>
      <c r="D70" s="128"/>
      <c r="E70" s="128"/>
      <c r="F70" s="128"/>
      <c r="G70" s="128"/>
      <c r="H70" s="128"/>
      <c r="I70" s="128"/>
    </row>
    <row r="71" spans="3:9" ht="12.75" customHeight="1">
      <c r="C71" s="128" t="s">
        <v>68</v>
      </c>
      <c r="D71" s="128"/>
      <c r="E71" s="128"/>
      <c r="F71" s="128"/>
      <c r="G71" s="128"/>
      <c r="H71" s="128"/>
      <c r="I71" s="128"/>
    </row>
    <row r="72" spans="2:9" ht="12.75" customHeight="1">
      <c r="B72" s="22" t="s">
        <v>163</v>
      </c>
      <c r="C72" s="95"/>
      <c r="D72" s="96"/>
      <c r="E72" s="96"/>
      <c r="F72" s="96"/>
      <c r="G72" s="96"/>
      <c r="H72" s="96"/>
      <c r="I72" s="96"/>
    </row>
    <row r="73" spans="3:9" ht="12.75" customHeight="1">
      <c r="C73" s="128" t="s">
        <v>172</v>
      </c>
      <c r="D73" s="128"/>
      <c r="E73" s="128"/>
      <c r="F73" s="128"/>
      <c r="G73" s="128"/>
      <c r="H73" s="128"/>
      <c r="I73" s="128"/>
    </row>
    <row r="74" spans="3:9" ht="12.75" customHeight="1">
      <c r="C74" s="128" t="s">
        <v>70</v>
      </c>
      <c r="D74" s="128"/>
      <c r="E74" s="128"/>
      <c r="F74" s="128"/>
      <c r="G74" s="128"/>
      <c r="H74" s="128"/>
      <c r="I74" s="128"/>
    </row>
    <row r="75" spans="2:9" ht="12.75" customHeight="1">
      <c r="B75" s="22" t="s">
        <v>164</v>
      </c>
      <c r="C75" s="95"/>
      <c r="D75" s="96"/>
      <c r="E75" s="96"/>
      <c r="F75" s="96"/>
      <c r="G75" s="96"/>
      <c r="H75" s="96"/>
      <c r="I75" s="96"/>
    </row>
    <row r="76" spans="3:9" ht="12.75" customHeight="1">
      <c r="C76" s="128" t="s">
        <v>65</v>
      </c>
      <c r="D76" s="128"/>
      <c r="E76" s="128"/>
      <c r="F76" s="128"/>
      <c r="G76" s="128"/>
      <c r="H76" s="128"/>
      <c r="I76" s="128"/>
    </row>
    <row r="77" spans="3:9" ht="12.75" customHeight="1">
      <c r="C77" s="128" t="s">
        <v>66</v>
      </c>
      <c r="D77" s="128"/>
      <c r="E77" s="128"/>
      <c r="F77" s="128"/>
      <c r="G77" s="128"/>
      <c r="H77" s="128"/>
      <c r="I77" s="128"/>
    </row>
    <row r="78" spans="3:9" ht="12.75" customHeight="1">
      <c r="C78" s="97"/>
      <c r="D78" s="98"/>
      <c r="E78" s="98"/>
      <c r="F78" s="98"/>
      <c r="G78" s="98"/>
      <c r="H78" s="98"/>
      <c r="I78" s="98"/>
    </row>
  </sheetData>
  <sheetProtection/>
  <mergeCells count="31">
    <mergeCell ref="C7:I7"/>
    <mergeCell ref="C19:I19"/>
    <mergeCell ref="C24:I24"/>
    <mergeCell ref="C8:I8"/>
    <mergeCell ref="C12:I12"/>
    <mergeCell ref="C18:I18"/>
    <mergeCell ref="C13:I13"/>
    <mergeCell ref="C77:I77"/>
    <mergeCell ref="C37:I37"/>
    <mergeCell ref="C76:I76"/>
    <mergeCell ref="C70:I70"/>
    <mergeCell ref="C71:I71"/>
    <mergeCell ref="C73:I73"/>
    <mergeCell ref="C74:I74"/>
    <mergeCell ref="C3:D3"/>
    <mergeCell ref="C22:I22"/>
    <mergeCell ref="C34:I34"/>
    <mergeCell ref="C6:I6"/>
    <mergeCell ref="C11:I11"/>
    <mergeCell ref="C29:I29"/>
    <mergeCell ref="C14:I14"/>
    <mergeCell ref="C15:I15"/>
    <mergeCell ref="C16:I16"/>
    <mergeCell ref="C17:I17"/>
    <mergeCell ref="C36:I36"/>
    <mergeCell ref="C23:I23"/>
    <mergeCell ref="C28:I28"/>
    <mergeCell ref="C25:I25"/>
    <mergeCell ref="C30:I30"/>
    <mergeCell ref="C31:I31"/>
    <mergeCell ref="C35:I35"/>
  </mergeCells>
  <printOptions horizontalCentered="1" verticalCentered="1"/>
  <pageMargins left="0.5511811023622047" right="0.5511811023622047" top="0.7874015748031497" bottom="0.7874015748031497" header="0.31496062992125984" footer="0.1968503937007874"/>
  <pageSetup fitToHeight="1" fitToWidth="1" horizontalDpi="240" verticalDpi="240" orientation="portrait" paperSize="9" scale="5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tabColor indexed="43"/>
    <outlinePr summaryBelow="0"/>
    <pageSetUpPr fitToPage="1"/>
  </sheetPr>
  <dimension ref="A1:K78"/>
  <sheetViews>
    <sheetView zoomScale="75" zoomScaleNormal="75" workbookViewId="0" topLeftCell="A1">
      <selection activeCell="A1" sqref="A1"/>
    </sheetView>
  </sheetViews>
  <sheetFormatPr defaultColWidth="9.140625" defaultRowHeight="12.75" customHeight="1"/>
  <cols>
    <col min="1" max="1" width="3.7109375" style="4" bestFit="1" customWidth="1"/>
    <col min="2" max="2" width="51.57421875" style="4" bestFit="1" customWidth="1"/>
    <col min="3" max="3" width="12.7109375" style="5" customWidth="1"/>
    <col min="4" max="9" width="12.7109375" style="4" customWidth="1"/>
    <col min="10" max="10" width="9.140625" style="4" customWidth="1"/>
    <col min="11" max="11" width="7.140625" style="4" bestFit="1" customWidth="1"/>
    <col min="12" max="16384" width="9.140625" style="4" customWidth="1"/>
  </cols>
  <sheetData>
    <row r="1" spans="3:9" ht="20.25" customHeight="1">
      <c r="C1" s="66" t="s">
        <v>5</v>
      </c>
      <c r="D1" s="66"/>
      <c r="E1" s="66"/>
      <c r="F1" s="66"/>
      <c r="G1" s="66"/>
      <c r="H1" s="66"/>
      <c r="I1" s="66"/>
    </row>
    <row r="2" ht="12" customHeight="1">
      <c r="B2" s="45"/>
    </row>
    <row r="3" spans="2:11" ht="15.75" customHeight="1">
      <c r="B3" s="61" t="s">
        <v>24</v>
      </c>
      <c r="C3" s="131" t="s">
        <v>168</v>
      </c>
      <c r="D3" s="131"/>
      <c r="K3" s="68" t="s">
        <v>61</v>
      </c>
    </row>
    <row r="5" spans="1:9" ht="12.75" customHeight="1">
      <c r="A5" s="79" t="s">
        <v>83</v>
      </c>
      <c r="B5" s="82" t="s">
        <v>82</v>
      </c>
      <c r="C5" s="25"/>
      <c r="D5" s="13"/>
      <c r="E5" s="13"/>
      <c r="F5" s="13"/>
      <c r="G5" s="13"/>
      <c r="H5" s="13"/>
      <c r="I5" s="13"/>
    </row>
    <row r="6" spans="2:9" ht="12.75">
      <c r="B6" s="14" t="s">
        <v>25</v>
      </c>
      <c r="C6" s="129" t="s">
        <v>203</v>
      </c>
      <c r="D6" s="129"/>
      <c r="E6" s="129"/>
      <c r="F6" s="129"/>
      <c r="G6" s="129"/>
      <c r="H6" s="129"/>
      <c r="I6" s="129"/>
    </row>
    <row r="7" spans="2:10" ht="12.75">
      <c r="B7" s="62" t="s">
        <v>27</v>
      </c>
      <c r="C7" s="129" t="s">
        <v>204</v>
      </c>
      <c r="D7" s="129"/>
      <c r="E7" s="129"/>
      <c r="F7" s="129"/>
      <c r="G7" s="129"/>
      <c r="H7" s="129"/>
      <c r="I7" s="129"/>
      <c r="J7" s="59"/>
    </row>
    <row r="8" spans="2:9" ht="12.75">
      <c r="B8" s="62" t="s">
        <v>94</v>
      </c>
      <c r="C8" s="129" t="s">
        <v>205</v>
      </c>
      <c r="D8" s="129"/>
      <c r="E8" s="129"/>
      <c r="F8" s="129"/>
      <c r="G8" s="129"/>
      <c r="H8" s="129"/>
      <c r="I8" s="129"/>
    </row>
    <row r="10" spans="1:11" ht="15">
      <c r="A10" s="79" t="s">
        <v>84</v>
      </c>
      <c r="B10" s="44" t="s">
        <v>4</v>
      </c>
      <c r="K10" s="57" t="s">
        <v>58</v>
      </c>
    </row>
    <row r="11" spans="1:11" ht="12.75">
      <c r="A11" s="79">
        <v>1</v>
      </c>
      <c r="B11" s="41" t="s">
        <v>26</v>
      </c>
      <c r="C11" s="132"/>
      <c r="D11" s="132"/>
      <c r="E11" s="132"/>
      <c r="F11" s="132"/>
      <c r="G11" s="132"/>
      <c r="H11" s="132"/>
      <c r="I11" s="132"/>
      <c r="K11" s="83">
        <f>SUM(K12:K19)</f>
        <v>30</v>
      </c>
    </row>
    <row r="12" spans="1:11" ht="12.75">
      <c r="A12" s="4" t="s">
        <v>88</v>
      </c>
      <c r="B12" s="62" t="s">
        <v>32</v>
      </c>
      <c r="C12" s="130" t="s">
        <v>206</v>
      </c>
      <c r="D12" s="130"/>
      <c r="E12" s="130"/>
      <c r="F12" s="130"/>
      <c r="G12" s="130"/>
      <c r="H12" s="130"/>
      <c r="I12" s="130"/>
      <c r="K12" s="71">
        <v>5</v>
      </c>
    </row>
    <row r="13" spans="1:11" ht="12.75">
      <c r="A13" s="4" t="s">
        <v>87</v>
      </c>
      <c r="B13" s="62" t="s">
        <v>34</v>
      </c>
      <c r="C13" s="130" t="s">
        <v>207</v>
      </c>
      <c r="D13" s="130"/>
      <c r="E13" s="130"/>
      <c r="F13" s="130"/>
      <c r="G13" s="130"/>
      <c r="H13" s="130"/>
      <c r="I13" s="130"/>
      <c r="K13" s="71">
        <v>4</v>
      </c>
    </row>
    <row r="14" spans="1:11" ht="12.75">
      <c r="A14" s="4" t="s">
        <v>89</v>
      </c>
      <c r="B14" s="62" t="s">
        <v>28</v>
      </c>
      <c r="C14" s="130" t="s">
        <v>208</v>
      </c>
      <c r="D14" s="130"/>
      <c r="E14" s="130"/>
      <c r="F14" s="130"/>
      <c r="G14" s="130"/>
      <c r="H14" s="130"/>
      <c r="I14" s="130"/>
      <c r="J14" s="59"/>
      <c r="K14" s="71">
        <v>5</v>
      </c>
    </row>
    <row r="15" spans="1:11" ht="12.75">
      <c r="A15" s="4" t="s">
        <v>90</v>
      </c>
      <c r="B15" s="62" t="s">
        <v>29</v>
      </c>
      <c r="C15" s="130" t="s">
        <v>209</v>
      </c>
      <c r="D15" s="130"/>
      <c r="E15" s="130"/>
      <c r="F15" s="130"/>
      <c r="G15" s="130"/>
      <c r="H15" s="130"/>
      <c r="I15" s="130"/>
      <c r="K15" s="71">
        <v>3</v>
      </c>
    </row>
    <row r="16" spans="1:11" ht="12.75">
      <c r="A16" s="4" t="s">
        <v>91</v>
      </c>
      <c r="B16" s="62" t="s">
        <v>30</v>
      </c>
      <c r="C16" s="130" t="s">
        <v>210</v>
      </c>
      <c r="D16" s="130"/>
      <c r="E16" s="130"/>
      <c r="F16" s="130"/>
      <c r="G16" s="130"/>
      <c r="H16" s="130"/>
      <c r="I16" s="130"/>
      <c r="K16" s="71">
        <v>4</v>
      </c>
    </row>
    <row r="17" spans="1:11" ht="12.75">
      <c r="A17" s="4" t="s">
        <v>92</v>
      </c>
      <c r="B17" s="62" t="s">
        <v>31</v>
      </c>
      <c r="C17" s="130" t="s">
        <v>211</v>
      </c>
      <c r="D17" s="130"/>
      <c r="E17" s="130"/>
      <c r="F17" s="130"/>
      <c r="G17" s="130"/>
      <c r="H17" s="130"/>
      <c r="I17" s="130"/>
      <c r="K17" s="71">
        <v>2</v>
      </c>
    </row>
    <row r="18" spans="1:11" ht="12.75">
      <c r="A18" s="4" t="s">
        <v>93</v>
      </c>
      <c r="B18" s="62" t="s">
        <v>33</v>
      </c>
      <c r="C18" s="130" t="s">
        <v>212</v>
      </c>
      <c r="D18" s="130"/>
      <c r="E18" s="130"/>
      <c r="F18" s="130"/>
      <c r="G18" s="130"/>
      <c r="H18" s="130"/>
      <c r="I18" s="130"/>
      <c r="K18" s="71">
        <v>3</v>
      </c>
    </row>
    <row r="19" spans="1:11" ht="12.75">
      <c r="A19" s="4" t="s">
        <v>95</v>
      </c>
      <c r="B19" s="62" t="s">
        <v>96</v>
      </c>
      <c r="C19" s="130" t="s">
        <v>213</v>
      </c>
      <c r="D19" s="130"/>
      <c r="E19" s="130"/>
      <c r="F19" s="130"/>
      <c r="G19" s="130"/>
      <c r="H19" s="130"/>
      <c r="I19" s="130"/>
      <c r="K19" s="71">
        <v>4</v>
      </c>
    </row>
    <row r="20" spans="2:9" ht="12.75">
      <c r="B20" s="6"/>
      <c r="C20" s="58"/>
      <c r="D20" s="58"/>
      <c r="E20" s="58"/>
      <c r="F20" s="58"/>
      <c r="G20" s="70"/>
      <c r="H20" s="63"/>
      <c r="I20" s="60"/>
    </row>
    <row r="21" spans="1:11" ht="12.75">
      <c r="A21" s="79">
        <v>2</v>
      </c>
      <c r="B21" s="35" t="s">
        <v>35</v>
      </c>
      <c r="C21" s="25"/>
      <c r="D21" s="13"/>
      <c r="E21" s="13"/>
      <c r="F21" s="13"/>
      <c r="G21" s="13"/>
      <c r="H21" s="13"/>
      <c r="I21" s="13"/>
      <c r="K21" s="84">
        <f>SUM(K22:K25)</f>
        <v>9</v>
      </c>
    </row>
    <row r="22" spans="1:11" ht="12.75">
      <c r="A22" s="4" t="s">
        <v>150</v>
      </c>
      <c r="B22" s="62" t="s">
        <v>36</v>
      </c>
      <c r="C22" s="130" t="s">
        <v>214</v>
      </c>
      <c r="D22" s="130"/>
      <c r="E22" s="130"/>
      <c r="F22" s="130"/>
      <c r="G22" s="130"/>
      <c r="H22" s="130"/>
      <c r="I22" s="130"/>
      <c r="K22" s="71">
        <v>2</v>
      </c>
    </row>
    <row r="23" spans="1:11" ht="12.75">
      <c r="A23" s="4" t="s">
        <v>151</v>
      </c>
      <c r="B23" s="62" t="s">
        <v>37</v>
      </c>
      <c r="C23" s="130" t="s">
        <v>215</v>
      </c>
      <c r="D23" s="130"/>
      <c r="E23" s="130"/>
      <c r="F23" s="130"/>
      <c r="G23" s="130"/>
      <c r="H23" s="130"/>
      <c r="I23" s="130"/>
      <c r="K23" s="71">
        <v>3</v>
      </c>
    </row>
    <row r="24" spans="1:11" ht="12.75">
      <c r="A24" s="4" t="s">
        <v>152</v>
      </c>
      <c r="B24" s="62" t="s">
        <v>38</v>
      </c>
      <c r="C24" s="130" t="s">
        <v>216</v>
      </c>
      <c r="D24" s="130"/>
      <c r="E24" s="130"/>
      <c r="F24" s="130"/>
      <c r="G24" s="130"/>
      <c r="H24" s="130"/>
      <c r="I24" s="130"/>
      <c r="K24" s="71">
        <v>3</v>
      </c>
    </row>
    <row r="25" spans="1:11" ht="12.75">
      <c r="A25" s="4" t="s">
        <v>153</v>
      </c>
      <c r="B25" s="62" t="s">
        <v>60</v>
      </c>
      <c r="C25" s="130" t="s">
        <v>217</v>
      </c>
      <c r="D25" s="130"/>
      <c r="E25" s="130"/>
      <c r="F25" s="130"/>
      <c r="G25" s="130"/>
      <c r="H25" s="130"/>
      <c r="I25" s="130"/>
      <c r="K25" s="71">
        <v>1</v>
      </c>
    </row>
    <row r="26" ht="12.75">
      <c r="C26" s="4"/>
    </row>
    <row r="27" spans="1:11" ht="12.75">
      <c r="A27" s="79">
        <v>3</v>
      </c>
      <c r="B27" s="35" t="s">
        <v>39</v>
      </c>
      <c r="C27" s="25"/>
      <c r="D27" s="13"/>
      <c r="E27" s="13"/>
      <c r="F27" s="13"/>
      <c r="G27" s="13"/>
      <c r="H27" s="13"/>
      <c r="I27" s="13"/>
      <c r="K27" s="84">
        <f>SUM(K28:K31)</f>
        <v>17</v>
      </c>
    </row>
    <row r="28" spans="1:11" ht="12.75">
      <c r="A28" s="4" t="s">
        <v>154</v>
      </c>
      <c r="B28" s="62" t="s">
        <v>40</v>
      </c>
      <c r="C28" s="130" t="s">
        <v>218</v>
      </c>
      <c r="D28" s="130"/>
      <c r="E28" s="130"/>
      <c r="F28" s="130"/>
      <c r="G28" s="130"/>
      <c r="H28" s="130"/>
      <c r="I28" s="130"/>
      <c r="K28" s="71">
        <v>3</v>
      </c>
    </row>
    <row r="29" spans="1:11" ht="12.75" customHeight="1">
      <c r="A29" s="4" t="s">
        <v>155</v>
      </c>
      <c r="B29" s="62" t="s">
        <v>41</v>
      </c>
      <c r="C29" s="130" t="s">
        <v>219</v>
      </c>
      <c r="D29" s="130"/>
      <c r="E29" s="130"/>
      <c r="F29" s="130"/>
      <c r="G29" s="130"/>
      <c r="H29" s="130"/>
      <c r="I29" s="130"/>
      <c r="K29" s="71">
        <v>5</v>
      </c>
    </row>
    <row r="30" spans="1:11" ht="12.75" customHeight="1">
      <c r="A30" s="4" t="s">
        <v>156</v>
      </c>
      <c r="B30" s="62" t="s">
        <v>42</v>
      </c>
      <c r="C30" s="130" t="s">
        <v>220</v>
      </c>
      <c r="D30" s="130"/>
      <c r="E30" s="130"/>
      <c r="F30" s="130"/>
      <c r="G30" s="130"/>
      <c r="H30" s="130"/>
      <c r="I30" s="130"/>
      <c r="K30" s="71">
        <v>5</v>
      </c>
    </row>
    <row r="31" spans="1:11" ht="12.75" customHeight="1">
      <c r="A31" s="4" t="s">
        <v>157</v>
      </c>
      <c r="B31" s="62" t="s">
        <v>43</v>
      </c>
      <c r="C31" s="130" t="s">
        <v>216</v>
      </c>
      <c r="D31" s="130"/>
      <c r="E31" s="130"/>
      <c r="F31" s="130"/>
      <c r="G31" s="130"/>
      <c r="H31" s="130"/>
      <c r="I31" s="130"/>
      <c r="K31" s="81">
        <v>4</v>
      </c>
    </row>
    <row r="32" spans="2:9" ht="12.75">
      <c r="B32" s="62"/>
      <c r="C32" s="62"/>
      <c r="D32" s="62"/>
      <c r="E32" s="62"/>
      <c r="F32" s="62"/>
      <c r="G32" s="62"/>
      <c r="H32" s="62"/>
      <c r="I32" s="62"/>
    </row>
    <row r="33" spans="1:11" ht="12.75" customHeight="1">
      <c r="A33" s="79">
        <v>4</v>
      </c>
      <c r="B33" s="35" t="s">
        <v>44</v>
      </c>
      <c r="C33" s="25"/>
      <c r="D33" s="13"/>
      <c r="E33" s="13"/>
      <c r="F33" s="13"/>
      <c r="G33" s="13"/>
      <c r="H33" s="13"/>
      <c r="I33" s="13"/>
      <c r="K33" s="84">
        <f>SUM(K34:K37)</f>
        <v>11</v>
      </c>
    </row>
    <row r="34" spans="1:11" ht="12.75" customHeight="1">
      <c r="A34" s="4" t="s">
        <v>158</v>
      </c>
      <c r="B34" s="62" t="s">
        <v>45</v>
      </c>
      <c r="C34" s="130" t="s">
        <v>221</v>
      </c>
      <c r="D34" s="130"/>
      <c r="E34" s="130"/>
      <c r="F34" s="130"/>
      <c r="G34" s="130"/>
      <c r="H34" s="130"/>
      <c r="I34" s="130"/>
      <c r="K34" s="71">
        <v>3</v>
      </c>
    </row>
    <row r="35" spans="1:11" ht="12.75" customHeight="1">
      <c r="A35" s="4" t="s">
        <v>159</v>
      </c>
      <c r="B35" s="62" t="s">
        <v>46</v>
      </c>
      <c r="C35" s="130" t="s">
        <v>222</v>
      </c>
      <c r="D35" s="130"/>
      <c r="E35" s="130"/>
      <c r="F35" s="130"/>
      <c r="G35" s="130"/>
      <c r="H35" s="130"/>
      <c r="I35" s="130"/>
      <c r="K35" s="71">
        <v>3</v>
      </c>
    </row>
    <row r="36" spans="1:11" ht="12.75" customHeight="1">
      <c r="A36" s="4" t="s">
        <v>160</v>
      </c>
      <c r="B36" s="62" t="s">
        <v>47</v>
      </c>
      <c r="C36" s="130" t="s">
        <v>223</v>
      </c>
      <c r="D36" s="130"/>
      <c r="E36" s="130"/>
      <c r="F36" s="130"/>
      <c r="G36" s="130"/>
      <c r="H36" s="130"/>
      <c r="I36" s="130"/>
      <c r="K36" s="71">
        <v>3</v>
      </c>
    </row>
    <row r="37" spans="1:11" ht="12.75" customHeight="1">
      <c r="A37" s="4" t="s">
        <v>161</v>
      </c>
      <c r="B37" s="62" t="s">
        <v>48</v>
      </c>
      <c r="C37" s="130" t="s">
        <v>224</v>
      </c>
      <c r="D37" s="130"/>
      <c r="E37" s="130"/>
      <c r="F37" s="130"/>
      <c r="G37" s="130"/>
      <c r="H37" s="130"/>
      <c r="I37" s="130"/>
      <c r="K37" s="72">
        <v>2</v>
      </c>
    </row>
    <row r="38" ht="12.75" customHeight="1">
      <c r="B38" s="64" t="s">
        <v>49</v>
      </c>
    </row>
    <row r="39" spans="2:11" ht="12.75" customHeight="1" thickBot="1">
      <c r="B39" s="64"/>
      <c r="K39" s="18" t="s">
        <v>59</v>
      </c>
    </row>
    <row r="40" spans="1:11" ht="15.75" thickBot="1">
      <c r="A40" s="79" t="s">
        <v>85</v>
      </c>
      <c r="B40" s="44" t="s">
        <v>57</v>
      </c>
      <c r="D40" s="40"/>
      <c r="E40" s="7" t="s">
        <v>6</v>
      </c>
      <c r="F40" s="7"/>
      <c r="G40" s="7"/>
      <c r="H40" s="7"/>
      <c r="I40" s="7"/>
      <c r="K40" s="67">
        <f>SUM(K11,K21,K27,K33)</f>
        <v>67</v>
      </c>
    </row>
    <row r="41" spans="2:9" ht="13.5" thickBot="1">
      <c r="B41" s="42" t="s">
        <v>19</v>
      </c>
      <c r="C41" s="38"/>
      <c r="D41" s="39"/>
      <c r="E41" s="39">
        <v>1</v>
      </c>
      <c r="F41" s="39">
        <v>2</v>
      </c>
      <c r="G41" s="39">
        <v>3</v>
      </c>
      <c r="H41" s="39">
        <v>4</v>
      </c>
      <c r="I41" s="39">
        <v>5</v>
      </c>
    </row>
    <row r="42" spans="2:9" ht="12.75" customHeight="1">
      <c r="B42" s="8" t="s">
        <v>20</v>
      </c>
      <c r="C42" s="9"/>
      <c r="D42" s="91"/>
      <c r="E42" s="52">
        <v>25</v>
      </c>
      <c r="F42" s="52">
        <v>70</v>
      </c>
      <c r="G42" s="52">
        <v>150</v>
      </c>
      <c r="H42" s="52">
        <v>250</v>
      </c>
      <c r="I42" s="52">
        <v>300</v>
      </c>
    </row>
    <row r="43" ht="12.75" customHeight="1">
      <c r="B43" s="10"/>
    </row>
    <row r="44" spans="2:9" s="14" customFormat="1" ht="12.75" customHeight="1">
      <c r="B44" s="41" t="s">
        <v>50</v>
      </c>
      <c r="C44" s="11"/>
      <c r="D44" s="13"/>
      <c r="E44" s="13">
        <f>E42*E45</f>
        <v>75000</v>
      </c>
      <c r="F44" s="13">
        <f>F42*F45</f>
        <v>350000</v>
      </c>
      <c r="G44" s="13">
        <f>G42*G45</f>
        <v>750000</v>
      </c>
      <c r="H44" s="13">
        <f>H42*H45</f>
        <v>2000000</v>
      </c>
      <c r="I44" s="13">
        <f>I42*I45</f>
        <v>3000000</v>
      </c>
    </row>
    <row r="45" spans="2:9" s="14" customFormat="1" ht="12.75" customHeight="1">
      <c r="B45" s="15" t="s">
        <v>18</v>
      </c>
      <c r="C45" s="16"/>
      <c r="D45" s="92"/>
      <c r="E45" s="54">
        <v>3000</v>
      </c>
      <c r="F45" s="54">
        <v>5000</v>
      </c>
      <c r="G45" s="54">
        <v>5000</v>
      </c>
      <c r="H45" s="54">
        <v>8000</v>
      </c>
      <c r="I45" s="54">
        <v>10000</v>
      </c>
    </row>
    <row r="46" spans="2:3" s="14" customFormat="1" ht="12.75" customHeight="1">
      <c r="B46" s="10"/>
      <c r="C46" s="16"/>
    </row>
    <row r="47" spans="2:9" s="14" customFormat="1" ht="12.75" customHeight="1">
      <c r="B47" s="41" t="s">
        <v>51</v>
      </c>
      <c r="C47" s="11"/>
      <c r="D47" s="12"/>
      <c r="E47" s="12">
        <f>E42*E48</f>
        <v>37500</v>
      </c>
      <c r="F47" s="12">
        <f>F42*F48</f>
        <v>175000</v>
      </c>
      <c r="G47" s="12">
        <f>G42*G48</f>
        <v>375000</v>
      </c>
      <c r="H47" s="12">
        <f>H42*H48</f>
        <v>1000000</v>
      </c>
      <c r="I47" s="12">
        <f>I42*I48</f>
        <v>1500000</v>
      </c>
    </row>
    <row r="48" spans="2:9" s="14" customFormat="1" ht="12.75" customHeight="1">
      <c r="B48" s="15" t="s">
        <v>52</v>
      </c>
      <c r="C48" s="53">
        <v>0.5</v>
      </c>
      <c r="E48" s="99">
        <f>E45*(1-$C$48)</f>
        <v>1500</v>
      </c>
      <c r="F48" s="99">
        <f>F45*(1-$C$48)</f>
        <v>2500</v>
      </c>
      <c r="G48" s="99">
        <f>G45*(1-$C$48)</f>
        <v>2500</v>
      </c>
      <c r="H48" s="99">
        <f>H45*(1-$C$48)</f>
        <v>4000</v>
      </c>
      <c r="I48" s="99">
        <f>I45*(1-$C$48)</f>
        <v>5000</v>
      </c>
    </row>
    <row r="49" spans="2:9" s="14" customFormat="1" ht="12.75" customHeight="1">
      <c r="B49" s="15"/>
      <c r="C49" s="19"/>
      <c r="D49" s="17"/>
      <c r="E49" s="17"/>
      <c r="F49" s="17"/>
      <c r="G49" s="17"/>
      <c r="H49" s="17"/>
      <c r="I49" s="17"/>
    </row>
    <row r="50" spans="2:9" s="14" customFormat="1" ht="12.75" customHeight="1">
      <c r="B50" s="41" t="s">
        <v>53</v>
      </c>
      <c r="C50" s="11"/>
      <c r="D50" s="13"/>
      <c r="E50" s="13">
        <f>E44-E47</f>
        <v>37500</v>
      </c>
      <c r="F50" s="13">
        <f>F44-F47</f>
        <v>175000</v>
      </c>
      <c r="G50" s="13">
        <f>G44-G47</f>
        <v>375000</v>
      </c>
      <c r="H50" s="13">
        <f>H44-H47</f>
        <v>1000000</v>
      </c>
      <c r="I50" s="13">
        <f>I44-I47</f>
        <v>1500000</v>
      </c>
    </row>
    <row r="51" spans="2:9" s="14" customFormat="1" ht="12.75" customHeight="1">
      <c r="B51" s="18" t="s">
        <v>0</v>
      </c>
      <c r="C51" s="56">
        <v>0.19</v>
      </c>
      <c r="E51" s="14">
        <f>IF(E50&lt;0,0,E50*$C$51)</f>
        <v>7125</v>
      </c>
      <c r="F51" s="14">
        <f>IF(F50&lt;0,0,F50*$C$51)</f>
        <v>33250</v>
      </c>
      <c r="G51" s="14">
        <f>IF(G50&lt;0,0,G50*$C$51)</f>
        <v>71250</v>
      </c>
      <c r="H51" s="14">
        <f>IF(H50&lt;0,0,H50*$C$51)</f>
        <v>190000</v>
      </c>
      <c r="I51" s="14">
        <f>IF(I50&lt;0,0,I50*$C$51)</f>
        <v>285000</v>
      </c>
    </row>
    <row r="52" spans="2:9" ht="12.75" customHeight="1">
      <c r="B52" s="43" t="s">
        <v>1</v>
      </c>
      <c r="C52" s="36"/>
      <c r="D52" s="37"/>
      <c r="E52" s="37">
        <f>E50-E51</f>
        <v>30375</v>
      </c>
      <c r="F52" s="37">
        <f>F50-F51</f>
        <v>141750</v>
      </c>
      <c r="G52" s="37">
        <f>G50-G51</f>
        <v>303750</v>
      </c>
      <c r="H52" s="37">
        <f>H50-H51</f>
        <v>810000</v>
      </c>
      <c r="I52" s="37">
        <f>I50-I51</f>
        <v>1215000</v>
      </c>
    </row>
    <row r="53" spans="2:9" ht="12.75" customHeight="1">
      <c r="B53" s="62" t="s">
        <v>54</v>
      </c>
      <c r="C53" s="20"/>
      <c r="D53" s="21"/>
      <c r="E53" s="21">
        <f>D53+E52</f>
        <v>30375</v>
      </c>
      <c r="F53" s="21">
        <f>E53+F52</f>
        <v>172125</v>
      </c>
      <c r="G53" s="21">
        <f>F53+G52</f>
        <v>475875</v>
      </c>
      <c r="H53" s="21">
        <f>G53+H52</f>
        <v>1285875</v>
      </c>
      <c r="I53" s="21">
        <f>H53+I52</f>
        <v>2500875</v>
      </c>
    </row>
    <row r="54" spans="2:9" ht="12.75" customHeight="1">
      <c r="B54" s="18"/>
      <c r="C54" s="23"/>
      <c r="D54" s="24"/>
      <c r="E54" s="24"/>
      <c r="F54" s="24"/>
      <c r="G54" s="24"/>
      <c r="H54" s="24"/>
      <c r="I54" s="24"/>
    </row>
    <row r="55" spans="2:3" ht="12.75" customHeight="1">
      <c r="B55" s="18"/>
      <c r="C55" s="29"/>
    </row>
    <row r="56" spans="2:9" ht="12.75" customHeight="1">
      <c r="B56" s="15" t="s">
        <v>23</v>
      </c>
      <c r="C56" s="29"/>
      <c r="D56" s="54">
        <v>350000</v>
      </c>
      <c r="E56" s="54">
        <v>50000</v>
      </c>
      <c r="F56" s="54">
        <v>50000</v>
      </c>
      <c r="G56" s="54">
        <v>50000</v>
      </c>
      <c r="H56" s="54">
        <v>50000</v>
      </c>
      <c r="I56" s="54">
        <v>50000</v>
      </c>
    </row>
    <row r="57" spans="2:9" ht="12.75" customHeight="1" thickBot="1">
      <c r="B57" s="26" t="s">
        <v>55</v>
      </c>
      <c r="C57" s="27"/>
      <c r="D57" s="28">
        <f>D56</f>
        <v>350000</v>
      </c>
      <c r="E57" s="28">
        <f>D57+E56</f>
        <v>400000</v>
      </c>
      <c r="F57" s="28">
        <f>E57+F56</f>
        <v>450000</v>
      </c>
      <c r="G57" s="28">
        <f>F57+G56</f>
        <v>500000</v>
      </c>
      <c r="H57" s="28">
        <f>G57+H56</f>
        <v>550000</v>
      </c>
      <c r="I57" s="28">
        <f>H57+I56</f>
        <v>600000</v>
      </c>
    </row>
    <row r="58" spans="2:9" ht="12.75" customHeight="1" thickTop="1">
      <c r="B58" s="30"/>
      <c r="C58" s="31"/>
      <c r="D58" s="32"/>
      <c r="E58" s="32"/>
      <c r="F58" s="32"/>
      <c r="G58" s="32"/>
      <c r="H58" s="32"/>
      <c r="I58" s="32"/>
    </row>
    <row r="59" spans="2:9" ht="12.75" customHeight="1" thickBot="1">
      <c r="B59" s="65" t="s">
        <v>56</v>
      </c>
      <c r="C59" s="33"/>
      <c r="D59" s="34">
        <f aca="true" t="shared" si="0" ref="D59:I59">D53-D57</f>
        <v>-350000</v>
      </c>
      <c r="E59" s="34">
        <f t="shared" si="0"/>
        <v>-369625</v>
      </c>
      <c r="F59" s="34">
        <f t="shared" si="0"/>
        <v>-277875</v>
      </c>
      <c r="G59" s="34">
        <f t="shared" si="0"/>
        <v>-24125</v>
      </c>
      <c r="H59" s="34">
        <f t="shared" si="0"/>
        <v>735875</v>
      </c>
      <c r="I59" s="34">
        <f t="shared" si="0"/>
        <v>1900875</v>
      </c>
    </row>
    <row r="60" spans="5:9" ht="12.75" customHeight="1" thickTop="1">
      <c r="E60" s="69"/>
      <c r="F60" s="69"/>
      <c r="G60" s="69"/>
      <c r="H60" s="69"/>
      <c r="I60" s="69"/>
    </row>
    <row r="61" spans="2:9" ht="12.75" customHeight="1">
      <c r="B61" s="22" t="s">
        <v>78</v>
      </c>
      <c r="C61" s="53">
        <v>0.15</v>
      </c>
      <c r="D61" s="74"/>
      <c r="E61" s="13"/>
      <c r="F61" s="13"/>
      <c r="G61" s="13"/>
      <c r="H61" s="13"/>
      <c r="I61" s="13"/>
    </row>
    <row r="62" spans="2:9" ht="12.75" customHeight="1" thickBot="1">
      <c r="B62" s="22" t="s">
        <v>81</v>
      </c>
      <c r="C62" s="78"/>
      <c r="D62" s="14">
        <f aca="true" t="shared" si="1" ref="D62:I62">D52-D56</f>
        <v>-350000</v>
      </c>
      <c r="E62" s="14">
        <f t="shared" si="1"/>
        <v>-19625</v>
      </c>
      <c r="F62" s="14">
        <f t="shared" si="1"/>
        <v>91750</v>
      </c>
      <c r="G62" s="14">
        <f t="shared" si="1"/>
        <v>253750</v>
      </c>
      <c r="H62" s="14">
        <f t="shared" si="1"/>
        <v>760000</v>
      </c>
      <c r="I62" s="14">
        <f t="shared" si="1"/>
        <v>1165000</v>
      </c>
    </row>
    <row r="63" spans="2:5" ht="12.75" customHeight="1" thickBot="1">
      <c r="B63" s="57" t="s">
        <v>79</v>
      </c>
      <c r="C63" s="13"/>
      <c r="D63" s="75">
        <f>D62+NPV(C61,E62:I62)</f>
        <v>882899.071336006</v>
      </c>
      <c r="E63" s="14"/>
    </row>
    <row r="64" spans="2:5" ht="12.75" customHeight="1">
      <c r="B64" s="76" t="s">
        <v>80</v>
      </c>
      <c r="C64" s="77"/>
      <c r="D64" s="56">
        <f>IRR(D62:I62)</f>
        <v>0.5560169864497118</v>
      </c>
      <c r="E64" s="14"/>
    </row>
    <row r="65" spans="5:9" ht="12.75" customHeight="1">
      <c r="E65" s="69"/>
      <c r="F65" s="69"/>
      <c r="G65" s="69"/>
      <c r="H65" s="69"/>
      <c r="I65" s="69"/>
    </row>
    <row r="66" spans="5:9" ht="12.75" customHeight="1" thickBot="1">
      <c r="E66" s="69"/>
      <c r="F66" s="69"/>
      <c r="G66" s="69"/>
      <c r="H66" s="69"/>
      <c r="I66" s="69"/>
    </row>
    <row r="67" spans="1:4" ht="12.75" customHeight="1" thickBot="1">
      <c r="A67" s="79" t="s">
        <v>86</v>
      </c>
      <c r="B67" s="80" t="s">
        <v>69</v>
      </c>
      <c r="C67" s="13"/>
      <c r="D67" s="67">
        <f>K40</f>
        <v>67</v>
      </c>
    </row>
    <row r="68" ht="12.75" customHeight="1">
      <c r="B68" s="44" t="s">
        <v>62</v>
      </c>
    </row>
    <row r="69" spans="2:9" ht="12.75" customHeight="1">
      <c r="B69" s="22" t="s">
        <v>64</v>
      </c>
      <c r="C69" s="95"/>
      <c r="D69" s="96"/>
      <c r="E69" s="96"/>
      <c r="F69" s="96"/>
      <c r="G69" s="96"/>
      <c r="H69" s="96"/>
      <c r="I69" s="96"/>
    </row>
    <row r="70" spans="3:9" ht="12.75" customHeight="1">
      <c r="C70" s="128" t="s">
        <v>67</v>
      </c>
      <c r="D70" s="128"/>
      <c r="E70" s="128"/>
      <c r="F70" s="128"/>
      <c r="G70" s="128"/>
      <c r="H70" s="128"/>
      <c r="I70" s="128"/>
    </row>
    <row r="71" spans="3:9" ht="12.75" customHeight="1">
      <c r="C71" s="128" t="s">
        <v>68</v>
      </c>
      <c r="D71" s="128"/>
      <c r="E71" s="128"/>
      <c r="F71" s="128"/>
      <c r="G71" s="128"/>
      <c r="H71" s="128"/>
      <c r="I71" s="128"/>
    </row>
    <row r="72" spans="2:9" ht="12.75" customHeight="1">
      <c r="B72" s="22" t="s">
        <v>163</v>
      </c>
      <c r="C72" s="95"/>
      <c r="D72" s="96"/>
      <c r="E72" s="96"/>
      <c r="F72" s="96"/>
      <c r="G72" s="96"/>
      <c r="H72" s="96"/>
      <c r="I72" s="96"/>
    </row>
    <row r="73" spans="3:9" ht="12.75" customHeight="1">
      <c r="C73" s="128" t="s">
        <v>172</v>
      </c>
      <c r="D73" s="128"/>
      <c r="E73" s="128"/>
      <c r="F73" s="128"/>
      <c r="G73" s="128"/>
      <c r="H73" s="128"/>
      <c r="I73" s="128"/>
    </row>
    <row r="74" spans="3:9" ht="12.75" customHeight="1">
      <c r="C74" s="128" t="s">
        <v>70</v>
      </c>
      <c r="D74" s="128"/>
      <c r="E74" s="128"/>
      <c r="F74" s="128"/>
      <c r="G74" s="128"/>
      <c r="H74" s="128"/>
      <c r="I74" s="128"/>
    </row>
    <row r="75" spans="2:9" ht="12.75" customHeight="1">
      <c r="B75" s="22" t="s">
        <v>164</v>
      </c>
      <c r="C75" s="95"/>
      <c r="D75" s="96"/>
      <c r="E75" s="96"/>
      <c r="F75" s="96"/>
      <c r="G75" s="96"/>
      <c r="H75" s="96"/>
      <c r="I75" s="96"/>
    </row>
    <row r="76" spans="3:9" ht="12.75" customHeight="1">
      <c r="C76" s="128" t="s">
        <v>65</v>
      </c>
      <c r="D76" s="128"/>
      <c r="E76" s="128"/>
      <c r="F76" s="128"/>
      <c r="G76" s="128"/>
      <c r="H76" s="128"/>
      <c r="I76" s="128"/>
    </row>
    <row r="77" spans="3:9" ht="12.75" customHeight="1">
      <c r="C77" s="128" t="s">
        <v>66</v>
      </c>
      <c r="D77" s="128"/>
      <c r="E77" s="128"/>
      <c r="F77" s="128"/>
      <c r="G77" s="128"/>
      <c r="H77" s="128"/>
      <c r="I77" s="128"/>
    </row>
    <row r="78" spans="3:9" ht="12.75" customHeight="1">
      <c r="C78" s="97"/>
      <c r="D78" s="98"/>
      <c r="E78" s="98"/>
      <c r="F78" s="98"/>
      <c r="G78" s="98"/>
      <c r="H78" s="98"/>
      <c r="I78" s="98"/>
    </row>
  </sheetData>
  <sheetProtection/>
  <mergeCells count="31">
    <mergeCell ref="C36:I36"/>
    <mergeCell ref="C23:I23"/>
    <mergeCell ref="C28:I28"/>
    <mergeCell ref="C25:I25"/>
    <mergeCell ref="C30:I30"/>
    <mergeCell ref="C31:I31"/>
    <mergeCell ref="C35:I35"/>
    <mergeCell ref="C3:D3"/>
    <mergeCell ref="C22:I22"/>
    <mergeCell ref="C34:I34"/>
    <mergeCell ref="C6:I6"/>
    <mergeCell ref="C11:I11"/>
    <mergeCell ref="C29:I29"/>
    <mergeCell ref="C14:I14"/>
    <mergeCell ref="C15:I15"/>
    <mergeCell ref="C16:I16"/>
    <mergeCell ref="C17:I17"/>
    <mergeCell ref="C77:I77"/>
    <mergeCell ref="C37:I37"/>
    <mergeCell ref="C76:I76"/>
    <mergeCell ref="C70:I70"/>
    <mergeCell ref="C71:I71"/>
    <mergeCell ref="C73:I73"/>
    <mergeCell ref="C74:I74"/>
    <mergeCell ref="C7:I7"/>
    <mergeCell ref="C19:I19"/>
    <mergeCell ref="C24:I24"/>
    <mergeCell ref="C8:I8"/>
    <mergeCell ref="C12:I12"/>
    <mergeCell ref="C18:I18"/>
    <mergeCell ref="C13:I13"/>
  </mergeCells>
  <printOptions horizontalCentered="1" verticalCentered="1"/>
  <pageMargins left="0.5511811023622047" right="0.5511811023622047" top="0.7874015748031497" bottom="0.7874015748031497" header="0.31496062992125984" footer="0.1968503937007874"/>
  <pageSetup fitToHeight="1" fitToWidth="1" horizontalDpi="240" verticalDpi="240" orientation="portrait" paperSize="9" scale="5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tabColor indexed="43"/>
    <outlinePr summaryBelow="0"/>
    <pageSetUpPr fitToPage="1"/>
  </sheetPr>
  <dimension ref="A1:K78"/>
  <sheetViews>
    <sheetView zoomScale="75" zoomScaleNormal="75" workbookViewId="0" topLeftCell="A1">
      <selection activeCell="A1" sqref="A1"/>
    </sheetView>
  </sheetViews>
  <sheetFormatPr defaultColWidth="9.140625" defaultRowHeight="12.75" customHeight="1"/>
  <cols>
    <col min="1" max="1" width="3.7109375" style="4" bestFit="1" customWidth="1"/>
    <col min="2" max="2" width="51.57421875" style="4" bestFit="1" customWidth="1"/>
    <col min="3" max="3" width="12.7109375" style="5" customWidth="1"/>
    <col min="4" max="9" width="12.7109375" style="4" customWidth="1"/>
    <col min="10" max="10" width="9.140625" style="4" customWidth="1"/>
    <col min="11" max="11" width="7.140625" style="4" bestFit="1" customWidth="1"/>
    <col min="12" max="16384" width="9.140625" style="4" customWidth="1"/>
  </cols>
  <sheetData>
    <row r="1" spans="3:9" ht="20.25" customHeight="1">
      <c r="C1" s="66" t="s">
        <v>5</v>
      </c>
      <c r="D1" s="66"/>
      <c r="E1" s="66"/>
      <c r="F1" s="66"/>
      <c r="G1" s="66"/>
      <c r="H1" s="66"/>
      <c r="I1" s="66"/>
    </row>
    <row r="2" ht="12" customHeight="1">
      <c r="B2" s="45"/>
    </row>
    <row r="3" spans="2:11" ht="15.75" customHeight="1">
      <c r="B3" s="61" t="s">
        <v>24</v>
      </c>
      <c r="C3" s="131" t="s">
        <v>171</v>
      </c>
      <c r="D3" s="131"/>
      <c r="K3" s="68" t="s">
        <v>61</v>
      </c>
    </row>
    <row r="5" spans="1:9" ht="12.75" customHeight="1">
      <c r="A5" s="79" t="s">
        <v>83</v>
      </c>
      <c r="B5" s="82" t="s">
        <v>82</v>
      </c>
      <c r="C5" s="25"/>
      <c r="D5" s="13"/>
      <c r="E5" s="13"/>
      <c r="F5" s="13"/>
      <c r="G5" s="13"/>
      <c r="H5" s="13"/>
      <c r="I5" s="13"/>
    </row>
    <row r="6" spans="2:9" ht="12.75">
      <c r="B6" s="14" t="s">
        <v>25</v>
      </c>
      <c r="C6" s="129" t="s">
        <v>248</v>
      </c>
      <c r="D6" s="129"/>
      <c r="E6" s="129"/>
      <c r="F6" s="129"/>
      <c r="G6" s="129"/>
      <c r="H6" s="129"/>
      <c r="I6" s="129"/>
    </row>
    <row r="7" spans="2:10" ht="12.75">
      <c r="B7" s="62" t="s">
        <v>27</v>
      </c>
      <c r="C7" s="129" t="s">
        <v>249</v>
      </c>
      <c r="D7" s="129"/>
      <c r="E7" s="129"/>
      <c r="F7" s="129"/>
      <c r="G7" s="129"/>
      <c r="H7" s="129"/>
      <c r="I7" s="129"/>
      <c r="J7" s="59"/>
    </row>
    <row r="8" spans="2:9" ht="12.75">
      <c r="B8" s="62" t="s">
        <v>94</v>
      </c>
      <c r="C8" s="129" t="s">
        <v>250</v>
      </c>
      <c r="D8" s="129"/>
      <c r="E8" s="129"/>
      <c r="F8" s="129"/>
      <c r="G8" s="129"/>
      <c r="H8" s="129"/>
      <c r="I8" s="129"/>
    </row>
    <row r="10" spans="1:11" ht="15">
      <c r="A10" s="79" t="s">
        <v>84</v>
      </c>
      <c r="B10" s="44" t="s">
        <v>4</v>
      </c>
      <c r="K10" s="57" t="s">
        <v>58</v>
      </c>
    </row>
    <row r="11" spans="1:11" ht="12.75">
      <c r="A11" s="79">
        <v>1</v>
      </c>
      <c r="B11" s="41" t="s">
        <v>26</v>
      </c>
      <c r="C11" s="132"/>
      <c r="D11" s="132"/>
      <c r="E11" s="132"/>
      <c r="F11" s="132"/>
      <c r="G11" s="132"/>
      <c r="H11" s="132"/>
      <c r="I11" s="132"/>
      <c r="K11" s="83">
        <f>SUM(K12:K19)</f>
        <v>22</v>
      </c>
    </row>
    <row r="12" spans="1:11" ht="12.75">
      <c r="A12" s="4" t="s">
        <v>88</v>
      </c>
      <c r="B12" s="62" t="s">
        <v>32</v>
      </c>
      <c r="C12" s="130" t="s">
        <v>251</v>
      </c>
      <c r="D12" s="130"/>
      <c r="E12" s="130"/>
      <c r="F12" s="130"/>
      <c r="G12" s="130"/>
      <c r="H12" s="130"/>
      <c r="I12" s="130"/>
      <c r="K12" s="71">
        <v>3</v>
      </c>
    </row>
    <row r="13" spans="1:11" ht="12.75">
      <c r="A13" s="4" t="s">
        <v>87</v>
      </c>
      <c r="B13" s="62" t="s">
        <v>34</v>
      </c>
      <c r="C13" s="130" t="s">
        <v>252</v>
      </c>
      <c r="D13" s="130"/>
      <c r="E13" s="130"/>
      <c r="F13" s="130"/>
      <c r="G13" s="130"/>
      <c r="H13" s="130"/>
      <c r="I13" s="130"/>
      <c r="K13" s="71">
        <v>1</v>
      </c>
    </row>
    <row r="14" spans="1:11" ht="12.75">
      <c r="A14" s="4" t="s">
        <v>89</v>
      </c>
      <c r="B14" s="62" t="s">
        <v>28</v>
      </c>
      <c r="C14" s="130" t="s">
        <v>253</v>
      </c>
      <c r="D14" s="130"/>
      <c r="E14" s="130"/>
      <c r="F14" s="130"/>
      <c r="G14" s="130"/>
      <c r="H14" s="130"/>
      <c r="I14" s="130"/>
      <c r="J14" s="59"/>
      <c r="K14" s="71">
        <v>4</v>
      </c>
    </row>
    <row r="15" spans="1:11" ht="12.75">
      <c r="A15" s="4" t="s">
        <v>90</v>
      </c>
      <c r="B15" s="62" t="s">
        <v>29</v>
      </c>
      <c r="C15" s="130" t="s">
        <v>254</v>
      </c>
      <c r="D15" s="130"/>
      <c r="E15" s="130"/>
      <c r="F15" s="130"/>
      <c r="G15" s="130"/>
      <c r="H15" s="130"/>
      <c r="I15" s="130"/>
      <c r="K15" s="71">
        <v>4</v>
      </c>
    </row>
    <row r="16" spans="1:11" ht="12.75">
      <c r="A16" s="4" t="s">
        <v>91</v>
      </c>
      <c r="B16" s="62" t="s">
        <v>30</v>
      </c>
      <c r="C16" s="130" t="s">
        <v>255</v>
      </c>
      <c r="D16" s="130"/>
      <c r="E16" s="130"/>
      <c r="F16" s="130"/>
      <c r="G16" s="130"/>
      <c r="H16" s="130"/>
      <c r="I16" s="130"/>
      <c r="K16" s="71">
        <v>2</v>
      </c>
    </row>
    <row r="17" spans="1:11" ht="12.75">
      <c r="A17" s="4" t="s">
        <v>92</v>
      </c>
      <c r="B17" s="62" t="s">
        <v>31</v>
      </c>
      <c r="C17" s="130" t="s">
        <v>256</v>
      </c>
      <c r="D17" s="130"/>
      <c r="E17" s="130"/>
      <c r="F17" s="130"/>
      <c r="G17" s="130"/>
      <c r="H17" s="130"/>
      <c r="I17" s="130"/>
      <c r="K17" s="71">
        <v>1</v>
      </c>
    </row>
    <row r="18" spans="1:11" ht="12.75">
      <c r="A18" s="4" t="s">
        <v>93</v>
      </c>
      <c r="B18" s="62" t="s">
        <v>33</v>
      </c>
      <c r="C18" s="130" t="s">
        <v>257</v>
      </c>
      <c r="D18" s="130"/>
      <c r="E18" s="130"/>
      <c r="F18" s="130"/>
      <c r="G18" s="130"/>
      <c r="H18" s="130"/>
      <c r="I18" s="130"/>
      <c r="K18" s="71">
        <v>2</v>
      </c>
    </row>
    <row r="19" spans="1:11" ht="12.75">
      <c r="A19" s="4" t="s">
        <v>95</v>
      </c>
      <c r="B19" s="62" t="s">
        <v>96</v>
      </c>
      <c r="C19" s="130" t="s">
        <v>258</v>
      </c>
      <c r="D19" s="130"/>
      <c r="E19" s="130"/>
      <c r="F19" s="130"/>
      <c r="G19" s="130"/>
      <c r="H19" s="130"/>
      <c r="I19" s="130"/>
      <c r="K19" s="71">
        <v>5</v>
      </c>
    </row>
    <row r="20" spans="2:9" ht="12.75">
      <c r="B20" s="6"/>
      <c r="C20" s="58"/>
      <c r="D20" s="58"/>
      <c r="E20" s="58"/>
      <c r="F20" s="58"/>
      <c r="G20" s="70"/>
      <c r="H20" s="63"/>
      <c r="I20" s="60"/>
    </row>
    <row r="21" spans="1:11" ht="12.75">
      <c r="A21" s="79">
        <v>2</v>
      </c>
      <c r="B21" s="35" t="s">
        <v>35</v>
      </c>
      <c r="C21" s="25"/>
      <c r="D21" s="13"/>
      <c r="E21" s="13"/>
      <c r="F21" s="13"/>
      <c r="G21" s="13"/>
      <c r="H21" s="13"/>
      <c r="I21" s="13"/>
      <c r="K21" s="84">
        <f>SUM(K22:K25)</f>
        <v>9</v>
      </c>
    </row>
    <row r="22" spans="1:11" ht="12.75">
      <c r="A22" s="4" t="s">
        <v>150</v>
      </c>
      <c r="B22" s="62" t="s">
        <v>36</v>
      </c>
      <c r="C22" s="130" t="s">
        <v>259</v>
      </c>
      <c r="D22" s="130"/>
      <c r="E22" s="130"/>
      <c r="F22" s="130"/>
      <c r="G22" s="130"/>
      <c r="H22" s="130"/>
      <c r="I22" s="130"/>
      <c r="K22" s="71">
        <v>1</v>
      </c>
    </row>
    <row r="23" spans="1:11" ht="12.75">
      <c r="A23" s="4" t="s">
        <v>151</v>
      </c>
      <c r="B23" s="62" t="s">
        <v>37</v>
      </c>
      <c r="C23" s="130" t="s">
        <v>260</v>
      </c>
      <c r="D23" s="130"/>
      <c r="E23" s="130"/>
      <c r="F23" s="130"/>
      <c r="G23" s="130"/>
      <c r="H23" s="130"/>
      <c r="I23" s="130"/>
      <c r="K23" s="71">
        <v>1</v>
      </c>
    </row>
    <row r="24" spans="1:11" ht="12.75">
      <c r="A24" s="4" t="s">
        <v>152</v>
      </c>
      <c r="B24" s="62" t="s">
        <v>38</v>
      </c>
      <c r="C24" s="130" t="s">
        <v>261</v>
      </c>
      <c r="D24" s="130"/>
      <c r="E24" s="130"/>
      <c r="F24" s="130"/>
      <c r="G24" s="130"/>
      <c r="H24" s="130"/>
      <c r="I24" s="130"/>
      <c r="K24" s="71">
        <v>4</v>
      </c>
    </row>
    <row r="25" spans="1:11" ht="12.75">
      <c r="A25" s="4" t="s">
        <v>153</v>
      </c>
      <c r="B25" s="62" t="s">
        <v>60</v>
      </c>
      <c r="C25" s="130" t="s">
        <v>262</v>
      </c>
      <c r="D25" s="130"/>
      <c r="E25" s="130"/>
      <c r="F25" s="130"/>
      <c r="G25" s="130"/>
      <c r="H25" s="130"/>
      <c r="I25" s="130"/>
      <c r="K25" s="71">
        <v>3</v>
      </c>
    </row>
    <row r="26" ht="12.75">
      <c r="C26" s="4"/>
    </row>
    <row r="27" spans="1:11" ht="12.75">
      <c r="A27" s="79">
        <v>3</v>
      </c>
      <c r="B27" s="35" t="s">
        <v>39</v>
      </c>
      <c r="C27" s="25"/>
      <c r="D27" s="13"/>
      <c r="E27" s="13"/>
      <c r="F27" s="13"/>
      <c r="G27" s="13"/>
      <c r="H27" s="13"/>
      <c r="I27" s="13"/>
      <c r="K27" s="84">
        <f>SUM(K28:K31)</f>
        <v>8</v>
      </c>
    </row>
    <row r="28" spans="1:11" ht="12.75">
      <c r="A28" s="4" t="s">
        <v>154</v>
      </c>
      <c r="B28" s="62" t="s">
        <v>40</v>
      </c>
      <c r="C28" s="130" t="s">
        <v>263</v>
      </c>
      <c r="D28" s="130"/>
      <c r="E28" s="130"/>
      <c r="F28" s="130"/>
      <c r="G28" s="130"/>
      <c r="H28" s="130"/>
      <c r="I28" s="130"/>
      <c r="K28" s="71">
        <v>0</v>
      </c>
    </row>
    <row r="29" spans="1:11" ht="12.75" customHeight="1">
      <c r="A29" s="4" t="s">
        <v>155</v>
      </c>
      <c r="B29" s="62" t="s">
        <v>41</v>
      </c>
      <c r="C29" s="130" t="s">
        <v>264</v>
      </c>
      <c r="D29" s="130"/>
      <c r="E29" s="130"/>
      <c r="F29" s="130"/>
      <c r="G29" s="130"/>
      <c r="H29" s="130"/>
      <c r="I29" s="130"/>
      <c r="K29" s="71">
        <v>3</v>
      </c>
    </row>
    <row r="30" spans="1:11" ht="12.75" customHeight="1">
      <c r="A30" s="4" t="s">
        <v>156</v>
      </c>
      <c r="B30" s="62" t="s">
        <v>42</v>
      </c>
      <c r="C30" s="130" t="s">
        <v>259</v>
      </c>
      <c r="D30" s="130"/>
      <c r="E30" s="130"/>
      <c r="F30" s="130"/>
      <c r="G30" s="130"/>
      <c r="H30" s="130"/>
      <c r="I30" s="130"/>
      <c r="K30" s="71">
        <v>3</v>
      </c>
    </row>
    <row r="31" spans="1:11" ht="12.75" customHeight="1">
      <c r="A31" s="4" t="s">
        <v>157</v>
      </c>
      <c r="B31" s="62" t="s">
        <v>43</v>
      </c>
      <c r="C31" s="130" t="s">
        <v>265</v>
      </c>
      <c r="D31" s="130"/>
      <c r="E31" s="130"/>
      <c r="F31" s="130"/>
      <c r="G31" s="130"/>
      <c r="H31" s="130"/>
      <c r="I31" s="130"/>
      <c r="K31" s="81">
        <v>2</v>
      </c>
    </row>
    <row r="32" spans="2:9" ht="12.75">
      <c r="B32" s="62"/>
      <c r="C32" s="62"/>
      <c r="D32" s="62"/>
      <c r="E32" s="62"/>
      <c r="F32" s="62"/>
      <c r="G32" s="62"/>
      <c r="H32" s="62"/>
      <c r="I32" s="62"/>
    </row>
    <row r="33" spans="1:11" ht="12.75" customHeight="1">
      <c r="A33" s="79">
        <v>4</v>
      </c>
      <c r="B33" s="35" t="s">
        <v>44</v>
      </c>
      <c r="C33" s="25"/>
      <c r="D33" s="13"/>
      <c r="E33" s="13"/>
      <c r="F33" s="13"/>
      <c r="G33" s="13"/>
      <c r="H33" s="13"/>
      <c r="I33" s="13"/>
      <c r="K33" s="84">
        <f>SUM(K34:K37)</f>
        <v>3</v>
      </c>
    </row>
    <row r="34" spans="1:11" ht="12.75" customHeight="1">
      <c r="A34" s="4" t="s">
        <v>158</v>
      </c>
      <c r="B34" s="62" t="s">
        <v>45</v>
      </c>
      <c r="C34" s="130" t="s">
        <v>266</v>
      </c>
      <c r="D34" s="130"/>
      <c r="E34" s="130"/>
      <c r="F34" s="130"/>
      <c r="G34" s="130"/>
      <c r="H34" s="130"/>
      <c r="I34" s="130"/>
      <c r="K34" s="71">
        <v>3</v>
      </c>
    </row>
    <row r="35" spans="1:11" ht="12.75" customHeight="1">
      <c r="A35" s="4" t="s">
        <v>159</v>
      </c>
      <c r="B35" s="62" t="s">
        <v>46</v>
      </c>
      <c r="C35" s="130" t="s">
        <v>214</v>
      </c>
      <c r="D35" s="130"/>
      <c r="E35" s="130"/>
      <c r="F35" s="130"/>
      <c r="G35" s="130"/>
      <c r="H35" s="130"/>
      <c r="I35" s="130"/>
      <c r="K35" s="71">
        <v>0</v>
      </c>
    </row>
    <row r="36" spans="1:11" ht="12.75" customHeight="1">
      <c r="A36" s="4" t="s">
        <v>160</v>
      </c>
      <c r="B36" s="62" t="s">
        <v>47</v>
      </c>
      <c r="C36" s="130" t="s">
        <v>267</v>
      </c>
      <c r="D36" s="130"/>
      <c r="E36" s="130"/>
      <c r="F36" s="130"/>
      <c r="G36" s="130"/>
      <c r="H36" s="130"/>
      <c r="I36" s="130"/>
      <c r="K36" s="71">
        <v>0</v>
      </c>
    </row>
    <row r="37" spans="1:11" ht="12.75" customHeight="1">
      <c r="A37" s="4" t="s">
        <v>161</v>
      </c>
      <c r="B37" s="62" t="s">
        <v>48</v>
      </c>
      <c r="C37" s="130" t="s">
        <v>259</v>
      </c>
      <c r="D37" s="130"/>
      <c r="E37" s="130"/>
      <c r="F37" s="130"/>
      <c r="G37" s="130"/>
      <c r="H37" s="130"/>
      <c r="I37" s="130"/>
      <c r="K37" s="72">
        <v>0</v>
      </c>
    </row>
    <row r="38" ht="12.75" customHeight="1">
      <c r="B38" s="64" t="s">
        <v>49</v>
      </c>
    </row>
    <row r="39" spans="2:11" ht="12.75" customHeight="1" thickBot="1">
      <c r="B39" s="64"/>
      <c r="K39" s="18" t="s">
        <v>59</v>
      </c>
    </row>
    <row r="40" spans="1:11" ht="15.75" thickBot="1">
      <c r="A40" s="79" t="s">
        <v>85</v>
      </c>
      <c r="B40" s="44" t="s">
        <v>57</v>
      </c>
      <c r="D40" s="40"/>
      <c r="E40" s="7" t="s">
        <v>6</v>
      </c>
      <c r="F40" s="7"/>
      <c r="G40" s="7"/>
      <c r="H40" s="7"/>
      <c r="I40" s="7"/>
      <c r="K40" s="67">
        <f>SUM(K11,K21,K27,K33)</f>
        <v>42</v>
      </c>
    </row>
    <row r="41" spans="2:9" ht="13.5" thickBot="1">
      <c r="B41" s="42" t="s">
        <v>19</v>
      </c>
      <c r="C41" s="38"/>
      <c r="D41" s="39"/>
      <c r="E41" s="39">
        <v>1</v>
      </c>
      <c r="F41" s="39">
        <v>2</v>
      </c>
      <c r="G41" s="39">
        <v>3</v>
      </c>
      <c r="H41" s="39">
        <v>4</v>
      </c>
      <c r="I41" s="39">
        <v>5</v>
      </c>
    </row>
    <row r="42" spans="2:9" ht="12.75" customHeight="1">
      <c r="B42" s="8" t="s">
        <v>20</v>
      </c>
      <c r="C42" s="9"/>
      <c r="D42" s="91"/>
      <c r="E42" s="52">
        <v>1500</v>
      </c>
      <c r="F42" s="52">
        <v>2000</v>
      </c>
      <c r="G42" s="52">
        <v>3500</v>
      </c>
      <c r="H42" s="52">
        <v>4000</v>
      </c>
      <c r="I42" s="52">
        <v>4000</v>
      </c>
    </row>
    <row r="43" ht="12.75" customHeight="1">
      <c r="B43" s="10"/>
    </row>
    <row r="44" spans="2:9" s="14" customFormat="1" ht="12.75" customHeight="1">
      <c r="B44" s="41" t="s">
        <v>50</v>
      </c>
      <c r="C44" s="11"/>
      <c r="D44" s="13"/>
      <c r="E44" s="13">
        <f>E42*E45</f>
        <v>7500</v>
      </c>
      <c r="F44" s="13">
        <f>F42*F45</f>
        <v>10000</v>
      </c>
      <c r="G44" s="13">
        <f>G42*G45</f>
        <v>17500</v>
      </c>
      <c r="H44" s="13">
        <f>H42*H45</f>
        <v>20000</v>
      </c>
      <c r="I44" s="13">
        <f>I42*I45</f>
        <v>20000</v>
      </c>
    </row>
    <row r="45" spans="2:9" s="14" customFormat="1" ht="12.75" customHeight="1">
      <c r="B45" s="15" t="s">
        <v>18</v>
      </c>
      <c r="C45" s="16"/>
      <c r="D45" s="92"/>
      <c r="E45" s="54">
        <v>5</v>
      </c>
      <c r="F45" s="54">
        <v>5</v>
      </c>
      <c r="G45" s="54">
        <v>5</v>
      </c>
      <c r="H45" s="54">
        <v>5</v>
      </c>
      <c r="I45" s="54">
        <v>5</v>
      </c>
    </row>
    <row r="46" spans="2:3" s="14" customFormat="1" ht="12.75" customHeight="1">
      <c r="B46" s="10"/>
      <c r="C46" s="16"/>
    </row>
    <row r="47" spans="2:9" s="14" customFormat="1" ht="12.75" customHeight="1">
      <c r="B47" s="41" t="s">
        <v>51</v>
      </c>
      <c r="C47" s="11"/>
      <c r="D47" s="12"/>
      <c r="E47" s="12">
        <f>E42*E48</f>
        <v>3750</v>
      </c>
      <c r="F47" s="12">
        <f>F42*F48</f>
        <v>5000</v>
      </c>
      <c r="G47" s="12">
        <f>G42*G48</f>
        <v>8750</v>
      </c>
      <c r="H47" s="12">
        <f>H42*H48</f>
        <v>10000</v>
      </c>
      <c r="I47" s="12">
        <f>I42*I48</f>
        <v>10000</v>
      </c>
    </row>
    <row r="48" spans="2:9" s="14" customFormat="1" ht="12.75" customHeight="1">
      <c r="B48" s="15" t="s">
        <v>52</v>
      </c>
      <c r="C48" s="53">
        <v>0.5</v>
      </c>
      <c r="E48" s="99">
        <f>E45*(1-$C$48)</f>
        <v>2.5</v>
      </c>
      <c r="F48" s="99">
        <f>F45*(1-$C$48)</f>
        <v>2.5</v>
      </c>
      <c r="G48" s="99">
        <f>G45*(1-$C$48)</f>
        <v>2.5</v>
      </c>
      <c r="H48" s="99">
        <f>H45*(1-$C$48)</f>
        <v>2.5</v>
      </c>
      <c r="I48" s="99">
        <f>I45*(1-$C$48)</f>
        <v>2.5</v>
      </c>
    </row>
    <row r="49" spans="2:9" s="14" customFormat="1" ht="12.75" customHeight="1">
      <c r="B49" s="15"/>
      <c r="C49" s="19"/>
      <c r="D49" s="17"/>
      <c r="E49" s="17"/>
      <c r="F49" s="17"/>
      <c r="G49" s="17"/>
      <c r="H49" s="17"/>
      <c r="I49" s="17"/>
    </row>
    <row r="50" spans="2:9" s="14" customFormat="1" ht="12.75" customHeight="1">
      <c r="B50" s="41" t="s">
        <v>53</v>
      </c>
      <c r="C50" s="11"/>
      <c r="D50" s="13"/>
      <c r="E50" s="13">
        <f>E44-E47</f>
        <v>3750</v>
      </c>
      <c r="F50" s="13">
        <f>F44-F47</f>
        <v>5000</v>
      </c>
      <c r="G50" s="13">
        <f>G44-G47</f>
        <v>8750</v>
      </c>
      <c r="H50" s="13">
        <f>H44-H47</f>
        <v>10000</v>
      </c>
      <c r="I50" s="13">
        <f>I44-I47</f>
        <v>10000</v>
      </c>
    </row>
    <row r="51" spans="2:9" s="14" customFormat="1" ht="12.75" customHeight="1">
      <c r="B51" s="18" t="s">
        <v>0</v>
      </c>
      <c r="C51" s="56">
        <v>0.19</v>
      </c>
      <c r="E51" s="14">
        <f>IF(E50&lt;0,0,E50*$C$51)</f>
        <v>712.5</v>
      </c>
      <c r="F51" s="14">
        <f>IF(F50&lt;0,0,F50*$C$51)</f>
        <v>950</v>
      </c>
      <c r="G51" s="14">
        <f>IF(G50&lt;0,0,G50*$C$51)</f>
        <v>1662.5</v>
      </c>
      <c r="H51" s="14">
        <f>IF(H50&lt;0,0,H50*$C$51)</f>
        <v>1900</v>
      </c>
      <c r="I51" s="14">
        <f>IF(I50&lt;0,0,I50*$C$51)</f>
        <v>1900</v>
      </c>
    </row>
    <row r="52" spans="2:9" ht="12.75" customHeight="1">
      <c r="B52" s="43" t="s">
        <v>1</v>
      </c>
      <c r="C52" s="36"/>
      <c r="D52" s="37"/>
      <c r="E52" s="37">
        <f>E50-E51</f>
        <v>3037.5</v>
      </c>
      <c r="F52" s="37">
        <f>F50-F51</f>
        <v>4050</v>
      </c>
      <c r="G52" s="37">
        <f>G50-G51</f>
        <v>7087.5</v>
      </c>
      <c r="H52" s="37">
        <f>H50-H51</f>
        <v>8100</v>
      </c>
      <c r="I52" s="37">
        <f>I50-I51</f>
        <v>8100</v>
      </c>
    </row>
    <row r="53" spans="2:9" ht="12.75" customHeight="1">
      <c r="B53" s="62" t="s">
        <v>54</v>
      </c>
      <c r="C53" s="20"/>
      <c r="D53" s="21"/>
      <c r="E53" s="21">
        <f>D53+E52</f>
        <v>3037.5</v>
      </c>
      <c r="F53" s="21">
        <f>E53+F52</f>
        <v>7087.5</v>
      </c>
      <c r="G53" s="21">
        <f>F53+G52</f>
        <v>14175</v>
      </c>
      <c r="H53" s="21">
        <f>G53+H52</f>
        <v>22275</v>
      </c>
      <c r="I53" s="21">
        <f>H53+I52</f>
        <v>30375</v>
      </c>
    </row>
    <row r="54" spans="2:9" ht="12.75" customHeight="1">
      <c r="B54" s="18"/>
      <c r="C54" s="23"/>
      <c r="D54" s="24"/>
      <c r="E54" s="24"/>
      <c r="F54" s="24"/>
      <c r="G54" s="24"/>
      <c r="H54" s="24"/>
      <c r="I54" s="24"/>
    </row>
    <row r="55" spans="2:3" ht="12.75" customHeight="1">
      <c r="B55" s="18"/>
      <c r="C55" s="29"/>
    </row>
    <row r="56" spans="2:9" ht="12.75" customHeight="1">
      <c r="B56" s="15" t="s">
        <v>23</v>
      </c>
      <c r="C56" s="29"/>
      <c r="D56" s="54">
        <v>15000</v>
      </c>
      <c r="E56" s="54">
        <v>0</v>
      </c>
      <c r="F56" s="54">
        <v>0</v>
      </c>
      <c r="G56" s="54">
        <v>10000</v>
      </c>
      <c r="H56" s="54">
        <v>0</v>
      </c>
      <c r="I56" s="54">
        <v>0</v>
      </c>
    </row>
    <row r="57" spans="2:9" ht="12.75" customHeight="1" thickBot="1">
      <c r="B57" s="26" t="s">
        <v>55</v>
      </c>
      <c r="C57" s="27"/>
      <c r="D57" s="28">
        <f>D56</f>
        <v>15000</v>
      </c>
      <c r="E57" s="28">
        <f>D57+E56</f>
        <v>15000</v>
      </c>
      <c r="F57" s="28">
        <f>E57+F56</f>
        <v>15000</v>
      </c>
      <c r="G57" s="28">
        <f>F57+G56</f>
        <v>25000</v>
      </c>
      <c r="H57" s="28">
        <f>G57+H56</f>
        <v>25000</v>
      </c>
      <c r="I57" s="28">
        <f>H57+I56</f>
        <v>25000</v>
      </c>
    </row>
    <row r="58" spans="2:9" ht="12.75" customHeight="1" thickTop="1">
      <c r="B58" s="30"/>
      <c r="C58" s="31"/>
      <c r="D58" s="32"/>
      <c r="E58" s="32"/>
      <c r="F58" s="32"/>
      <c r="G58" s="32"/>
      <c r="H58" s="32"/>
      <c r="I58" s="32"/>
    </row>
    <row r="59" spans="2:9" ht="12.75" customHeight="1" thickBot="1">
      <c r="B59" s="65" t="s">
        <v>56</v>
      </c>
      <c r="C59" s="33"/>
      <c r="D59" s="34">
        <f aca="true" t="shared" si="0" ref="D59:I59">D53-D57</f>
        <v>-15000</v>
      </c>
      <c r="E59" s="34">
        <f t="shared" si="0"/>
        <v>-11962.5</v>
      </c>
      <c r="F59" s="34">
        <f t="shared" si="0"/>
        <v>-7912.5</v>
      </c>
      <c r="G59" s="34">
        <f t="shared" si="0"/>
        <v>-10825</v>
      </c>
      <c r="H59" s="34">
        <f t="shared" si="0"/>
        <v>-2725</v>
      </c>
      <c r="I59" s="34">
        <f t="shared" si="0"/>
        <v>5375</v>
      </c>
    </row>
    <row r="60" spans="5:9" ht="12.75" customHeight="1" thickTop="1">
      <c r="E60" s="69"/>
      <c r="F60" s="69"/>
      <c r="G60" s="69"/>
      <c r="H60" s="69"/>
      <c r="I60" s="69"/>
    </row>
    <row r="61" spans="2:9" ht="12.75" customHeight="1">
      <c r="B61" s="22" t="s">
        <v>78</v>
      </c>
      <c r="C61" s="53">
        <v>0.15</v>
      </c>
      <c r="D61" s="74"/>
      <c r="E61" s="13"/>
      <c r="F61" s="13"/>
      <c r="G61" s="13"/>
      <c r="H61" s="13"/>
      <c r="I61" s="13"/>
    </row>
    <row r="62" spans="2:9" ht="12.75" customHeight="1" thickBot="1">
      <c r="B62" s="22" t="s">
        <v>81</v>
      </c>
      <c r="C62" s="78"/>
      <c r="D62" s="14">
        <f aca="true" t="shared" si="1" ref="D62:I62">D52-D56</f>
        <v>-15000</v>
      </c>
      <c r="E62" s="14">
        <f t="shared" si="1"/>
        <v>3037.5</v>
      </c>
      <c r="F62" s="14">
        <f t="shared" si="1"/>
        <v>4050</v>
      </c>
      <c r="G62" s="14">
        <f t="shared" si="1"/>
        <v>-2912.5</v>
      </c>
      <c r="H62" s="14">
        <f t="shared" si="1"/>
        <v>8100</v>
      </c>
      <c r="I62" s="14">
        <f t="shared" si="1"/>
        <v>8100</v>
      </c>
    </row>
    <row r="63" spans="2:5" ht="12.75" customHeight="1" thickBot="1">
      <c r="B63" s="57" t="s">
        <v>79</v>
      </c>
      <c r="C63" s="13"/>
      <c r="D63" s="75">
        <f>D62+NPV(C61,E62:I62)</f>
        <v>-2552.996981360375</v>
      </c>
      <c r="E63" s="14"/>
    </row>
    <row r="64" spans="2:5" ht="12.75" customHeight="1">
      <c r="B64" s="76" t="s">
        <v>80</v>
      </c>
      <c r="C64" s="77"/>
      <c r="D64" s="56">
        <f>IRR(D62:I62)</f>
        <v>0.08894066037014488</v>
      </c>
      <c r="E64" s="14"/>
    </row>
    <row r="65" spans="5:9" ht="12.75" customHeight="1">
      <c r="E65" s="69"/>
      <c r="F65" s="69"/>
      <c r="G65" s="69"/>
      <c r="H65" s="69"/>
      <c r="I65" s="69"/>
    </row>
    <row r="66" spans="5:9" ht="12.75" customHeight="1" thickBot="1">
      <c r="E66" s="69"/>
      <c r="F66" s="69"/>
      <c r="G66" s="69"/>
      <c r="H66" s="69"/>
      <c r="I66" s="69"/>
    </row>
    <row r="67" spans="1:4" ht="12.75" customHeight="1" thickBot="1">
      <c r="A67" s="79" t="s">
        <v>86</v>
      </c>
      <c r="B67" s="80" t="s">
        <v>69</v>
      </c>
      <c r="C67" s="13"/>
      <c r="D67" s="67">
        <f>K40</f>
        <v>42</v>
      </c>
    </row>
    <row r="68" ht="12.75" customHeight="1">
      <c r="B68" s="44" t="s">
        <v>62</v>
      </c>
    </row>
    <row r="69" spans="2:9" ht="12.75" customHeight="1">
      <c r="B69" s="22" t="s">
        <v>64</v>
      </c>
      <c r="C69" s="95"/>
      <c r="D69" s="96"/>
      <c r="E69" s="96"/>
      <c r="F69" s="96"/>
      <c r="G69" s="96"/>
      <c r="H69" s="96"/>
      <c r="I69" s="96"/>
    </row>
    <row r="70" spans="3:9" ht="12.75" customHeight="1">
      <c r="C70" s="128" t="s">
        <v>67</v>
      </c>
      <c r="D70" s="128"/>
      <c r="E70" s="128"/>
      <c r="F70" s="128"/>
      <c r="G70" s="128"/>
      <c r="H70" s="128"/>
      <c r="I70" s="128"/>
    </row>
    <row r="71" spans="3:9" ht="12.75" customHeight="1">
      <c r="C71" s="128" t="s">
        <v>68</v>
      </c>
      <c r="D71" s="128"/>
      <c r="E71" s="128"/>
      <c r="F71" s="128"/>
      <c r="G71" s="128"/>
      <c r="H71" s="128"/>
      <c r="I71" s="128"/>
    </row>
    <row r="72" spans="2:9" ht="12.75" customHeight="1">
      <c r="B72" s="22" t="s">
        <v>163</v>
      </c>
      <c r="C72" s="95"/>
      <c r="D72" s="96"/>
      <c r="E72" s="96"/>
      <c r="F72" s="96"/>
      <c r="G72" s="96"/>
      <c r="H72" s="96"/>
      <c r="I72" s="96"/>
    </row>
    <row r="73" spans="3:9" ht="12.75" customHeight="1">
      <c r="C73" s="128" t="s">
        <v>172</v>
      </c>
      <c r="D73" s="128"/>
      <c r="E73" s="128"/>
      <c r="F73" s="128"/>
      <c r="G73" s="128"/>
      <c r="H73" s="128"/>
      <c r="I73" s="128"/>
    </row>
    <row r="74" spans="3:9" ht="12.75" customHeight="1">
      <c r="C74" s="128" t="s">
        <v>70</v>
      </c>
      <c r="D74" s="128"/>
      <c r="E74" s="128"/>
      <c r="F74" s="128"/>
      <c r="G74" s="128"/>
      <c r="H74" s="128"/>
      <c r="I74" s="128"/>
    </row>
    <row r="75" spans="2:9" ht="12.75" customHeight="1">
      <c r="B75" s="22" t="s">
        <v>164</v>
      </c>
      <c r="C75" s="95"/>
      <c r="D75" s="96"/>
      <c r="E75" s="96"/>
      <c r="F75" s="96"/>
      <c r="G75" s="96"/>
      <c r="H75" s="96"/>
      <c r="I75" s="96"/>
    </row>
    <row r="76" spans="3:9" ht="12.75" customHeight="1">
      <c r="C76" s="128" t="s">
        <v>65</v>
      </c>
      <c r="D76" s="128"/>
      <c r="E76" s="128"/>
      <c r="F76" s="128"/>
      <c r="G76" s="128"/>
      <c r="H76" s="128"/>
      <c r="I76" s="128"/>
    </row>
    <row r="77" spans="3:9" ht="12.75" customHeight="1">
      <c r="C77" s="128" t="s">
        <v>66</v>
      </c>
      <c r="D77" s="128"/>
      <c r="E77" s="128"/>
      <c r="F77" s="128"/>
      <c r="G77" s="128"/>
      <c r="H77" s="128"/>
      <c r="I77" s="128"/>
    </row>
    <row r="78" spans="3:9" ht="12.75" customHeight="1">
      <c r="C78" s="97"/>
      <c r="D78" s="98"/>
      <c r="E78" s="98"/>
      <c r="F78" s="98"/>
      <c r="G78" s="98"/>
      <c r="H78" s="98"/>
      <c r="I78" s="98"/>
    </row>
  </sheetData>
  <sheetProtection/>
  <mergeCells count="31">
    <mergeCell ref="C7:I7"/>
    <mergeCell ref="C19:I19"/>
    <mergeCell ref="C24:I24"/>
    <mergeCell ref="C8:I8"/>
    <mergeCell ref="C12:I12"/>
    <mergeCell ref="C18:I18"/>
    <mergeCell ref="C13:I13"/>
    <mergeCell ref="C77:I77"/>
    <mergeCell ref="C37:I37"/>
    <mergeCell ref="C76:I76"/>
    <mergeCell ref="C70:I70"/>
    <mergeCell ref="C71:I71"/>
    <mergeCell ref="C73:I73"/>
    <mergeCell ref="C74:I74"/>
    <mergeCell ref="C3:D3"/>
    <mergeCell ref="C22:I22"/>
    <mergeCell ref="C34:I34"/>
    <mergeCell ref="C6:I6"/>
    <mergeCell ref="C11:I11"/>
    <mergeCell ref="C29:I29"/>
    <mergeCell ref="C14:I14"/>
    <mergeCell ref="C15:I15"/>
    <mergeCell ref="C16:I16"/>
    <mergeCell ref="C17:I17"/>
    <mergeCell ref="C36:I36"/>
    <mergeCell ref="C23:I23"/>
    <mergeCell ref="C28:I28"/>
    <mergeCell ref="C25:I25"/>
    <mergeCell ref="C30:I30"/>
    <mergeCell ref="C31:I31"/>
    <mergeCell ref="C35:I35"/>
  </mergeCells>
  <printOptions horizontalCentered="1" verticalCentered="1"/>
  <pageMargins left="0.5511811023622047" right="0.5511811023622047" top="0.7874015748031497" bottom="0.7874015748031497" header="0.31496062992125984" footer="0.1968503937007874"/>
  <pageSetup fitToHeight="1" fitToWidth="1" horizontalDpi="240" verticalDpi="240" orientation="portrait" paperSize="9" scale="5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>
    <tabColor indexed="43"/>
    <outlinePr summaryBelow="0"/>
    <pageSetUpPr fitToPage="1"/>
  </sheetPr>
  <dimension ref="A1:K78"/>
  <sheetViews>
    <sheetView zoomScale="75" zoomScaleNormal="75" workbookViewId="0" topLeftCell="A1">
      <selection activeCell="A1" sqref="A1"/>
    </sheetView>
  </sheetViews>
  <sheetFormatPr defaultColWidth="9.140625" defaultRowHeight="12.75" customHeight="1"/>
  <cols>
    <col min="1" max="1" width="3.7109375" style="4" bestFit="1" customWidth="1"/>
    <col min="2" max="2" width="51.57421875" style="4" bestFit="1" customWidth="1"/>
    <col min="3" max="3" width="12.7109375" style="5" customWidth="1"/>
    <col min="4" max="9" width="12.7109375" style="4" customWidth="1"/>
    <col min="10" max="10" width="9.140625" style="4" customWidth="1"/>
    <col min="11" max="11" width="7.140625" style="4" bestFit="1" customWidth="1"/>
    <col min="12" max="16384" width="9.140625" style="4" customWidth="1"/>
  </cols>
  <sheetData>
    <row r="1" spans="3:9" ht="20.25" customHeight="1">
      <c r="C1" s="66" t="s">
        <v>5</v>
      </c>
      <c r="D1" s="66"/>
      <c r="E1" s="66"/>
      <c r="F1" s="66"/>
      <c r="G1" s="66"/>
      <c r="H1" s="66"/>
      <c r="I1" s="66"/>
    </row>
    <row r="2" ht="12" customHeight="1">
      <c r="B2" s="45"/>
    </row>
    <row r="3" spans="2:11" ht="15.75" customHeight="1">
      <c r="B3" s="61" t="s">
        <v>24</v>
      </c>
      <c r="C3" s="131" t="s">
        <v>167</v>
      </c>
      <c r="D3" s="131"/>
      <c r="K3" s="68" t="s">
        <v>61</v>
      </c>
    </row>
    <row r="5" spans="1:9" ht="12.75" customHeight="1">
      <c r="A5" s="79" t="s">
        <v>83</v>
      </c>
      <c r="B5" s="82" t="s">
        <v>82</v>
      </c>
      <c r="C5" s="25"/>
      <c r="D5" s="13"/>
      <c r="E5" s="13"/>
      <c r="F5" s="13"/>
      <c r="G5" s="13"/>
      <c r="H5" s="13"/>
      <c r="I5" s="13"/>
    </row>
    <row r="6" spans="2:9" ht="12.75">
      <c r="B6" s="14" t="s">
        <v>25</v>
      </c>
      <c r="C6" s="129" t="s">
        <v>268</v>
      </c>
      <c r="D6" s="129"/>
      <c r="E6" s="129"/>
      <c r="F6" s="129"/>
      <c r="G6" s="129"/>
      <c r="H6" s="129"/>
      <c r="I6" s="129"/>
    </row>
    <row r="7" spans="2:10" ht="12.75">
      <c r="B7" s="62" t="s">
        <v>27</v>
      </c>
      <c r="C7" s="129" t="s">
        <v>269</v>
      </c>
      <c r="D7" s="129"/>
      <c r="E7" s="129"/>
      <c r="F7" s="129"/>
      <c r="G7" s="129"/>
      <c r="H7" s="129"/>
      <c r="I7" s="129"/>
      <c r="J7" s="59"/>
    </row>
    <row r="8" spans="2:9" ht="12.75">
      <c r="B8" s="62" t="s">
        <v>94</v>
      </c>
      <c r="C8" s="129" t="s">
        <v>270</v>
      </c>
      <c r="D8" s="129"/>
      <c r="E8" s="129"/>
      <c r="F8" s="129"/>
      <c r="G8" s="129"/>
      <c r="H8" s="129"/>
      <c r="I8" s="129"/>
    </row>
    <row r="10" spans="1:11" ht="15">
      <c r="A10" s="79" t="s">
        <v>84</v>
      </c>
      <c r="B10" s="44" t="s">
        <v>4</v>
      </c>
      <c r="K10" s="57" t="s">
        <v>58</v>
      </c>
    </row>
    <row r="11" spans="1:11" ht="12.75">
      <c r="A11" s="79">
        <v>1</v>
      </c>
      <c r="B11" s="41" t="s">
        <v>26</v>
      </c>
      <c r="C11" s="132"/>
      <c r="D11" s="132"/>
      <c r="E11" s="132"/>
      <c r="F11" s="132"/>
      <c r="G11" s="132"/>
      <c r="H11" s="132"/>
      <c r="I11" s="132"/>
      <c r="K11" s="83">
        <f>SUM(K12:K19)</f>
        <v>22</v>
      </c>
    </row>
    <row r="12" spans="1:11" ht="12.75">
      <c r="A12" s="4" t="s">
        <v>88</v>
      </c>
      <c r="B12" s="62" t="s">
        <v>32</v>
      </c>
      <c r="C12" s="130" t="s">
        <v>271</v>
      </c>
      <c r="D12" s="130"/>
      <c r="E12" s="130"/>
      <c r="F12" s="130"/>
      <c r="G12" s="130"/>
      <c r="H12" s="130"/>
      <c r="I12" s="130"/>
      <c r="K12" s="71">
        <v>3</v>
      </c>
    </row>
    <row r="13" spans="1:11" ht="12.75">
      <c r="A13" s="4" t="s">
        <v>87</v>
      </c>
      <c r="B13" s="62" t="s">
        <v>34</v>
      </c>
      <c r="C13" s="130" t="s">
        <v>272</v>
      </c>
      <c r="D13" s="130"/>
      <c r="E13" s="130"/>
      <c r="F13" s="130"/>
      <c r="G13" s="130"/>
      <c r="H13" s="130"/>
      <c r="I13" s="130"/>
      <c r="K13" s="71">
        <v>2</v>
      </c>
    </row>
    <row r="14" spans="1:11" ht="12.75">
      <c r="A14" s="4" t="s">
        <v>89</v>
      </c>
      <c r="B14" s="62" t="s">
        <v>28</v>
      </c>
      <c r="C14" s="130" t="s">
        <v>273</v>
      </c>
      <c r="D14" s="130"/>
      <c r="E14" s="130"/>
      <c r="F14" s="130"/>
      <c r="G14" s="130"/>
      <c r="H14" s="130"/>
      <c r="I14" s="130"/>
      <c r="J14" s="59"/>
      <c r="K14" s="71">
        <v>4</v>
      </c>
    </row>
    <row r="15" spans="1:11" ht="12.75">
      <c r="A15" s="4" t="s">
        <v>90</v>
      </c>
      <c r="B15" s="62" t="s">
        <v>29</v>
      </c>
      <c r="C15" s="130" t="s">
        <v>274</v>
      </c>
      <c r="D15" s="130"/>
      <c r="E15" s="130"/>
      <c r="F15" s="130"/>
      <c r="G15" s="130"/>
      <c r="H15" s="130"/>
      <c r="I15" s="130"/>
      <c r="K15" s="71">
        <v>3</v>
      </c>
    </row>
    <row r="16" spans="1:11" ht="12.75">
      <c r="A16" s="4" t="s">
        <v>91</v>
      </c>
      <c r="B16" s="62" t="s">
        <v>30</v>
      </c>
      <c r="C16" s="130" t="s">
        <v>271</v>
      </c>
      <c r="D16" s="130"/>
      <c r="E16" s="130"/>
      <c r="F16" s="130"/>
      <c r="G16" s="130"/>
      <c r="H16" s="130"/>
      <c r="I16" s="130"/>
      <c r="K16" s="71">
        <v>2</v>
      </c>
    </row>
    <row r="17" spans="1:11" ht="12.75">
      <c r="A17" s="4" t="s">
        <v>92</v>
      </c>
      <c r="B17" s="62" t="s">
        <v>31</v>
      </c>
      <c r="C17" s="130" t="s">
        <v>275</v>
      </c>
      <c r="D17" s="130"/>
      <c r="E17" s="130"/>
      <c r="F17" s="130"/>
      <c r="G17" s="130"/>
      <c r="H17" s="130"/>
      <c r="I17" s="130"/>
      <c r="K17" s="71">
        <v>1</v>
      </c>
    </row>
    <row r="18" spans="1:11" ht="12.75">
      <c r="A18" s="4" t="s">
        <v>93</v>
      </c>
      <c r="B18" s="62" t="s">
        <v>33</v>
      </c>
      <c r="C18" s="130" t="s">
        <v>276</v>
      </c>
      <c r="D18" s="130"/>
      <c r="E18" s="130"/>
      <c r="F18" s="130"/>
      <c r="G18" s="130"/>
      <c r="H18" s="130"/>
      <c r="I18" s="130"/>
      <c r="K18" s="71">
        <v>3</v>
      </c>
    </row>
    <row r="19" spans="1:11" ht="12.75">
      <c r="A19" s="4" t="s">
        <v>95</v>
      </c>
      <c r="B19" s="62" t="s">
        <v>96</v>
      </c>
      <c r="C19" s="130" t="s">
        <v>277</v>
      </c>
      <c r="D19" s="130"/>
      <c r="E19" s="130"/>
      <c r="F19" s="130"/>
      <c r="G19" s="130"/>
      <c r="H19" s="130"/>
      <c r="I19" s="130"/>
      <c r="K19" s="71">
        <v>4</v>
      </c>
    </row>
    <row r="20" spans="2:9" ht="12.75">
      <c r="B20" s="6"/>
      <c r="C20" s="58"/>
      <c r="D20" s="58"/>
      <c r="E20" s="58"/>
      <c r="F20" s="58"/>
      <c r="G20" s="70"/>
      <c r="H20" s="63"/>
      <c r="I20" s="60"/>
    </row>
    <row r="21" spans="1:11" ht="12.75">
      <c r="A21" s="79">
        <v>2</v>
      </c>
      <c r="B21" s="35" t="s">
        <v>35</v>
      </c>
      <c r="C21" s="25"/>
      <c r="D21" s="13"/>
      <c r="E21" s="13"/>
      <c r="F21" s="13"/>
      <c r="G21" s="13"/>
      <c r="H21" s="13"/>
      <c r="I21" s="13"/>
      <c r="K21" s="84">
        <f>SUM(K22:K25)</f>
        <v>3</v>
      </c>
    </row>
    <row r="22" spans="1:11" ht="12.75">
      <c r="A22" s="4" t="s">
        <v>150</v>
      </c>
      <c r="B22" s="62" t="s">
        <v>36</v>
      </c>
      <c r="C22" s="130" t="s">
        <v>275</v>
      </c>
      <c r="D22" s="130"/>
      <c r="E22" s="130"/>
      <c r="F22" s="130"/>
      <c r="G22" s="130"/>
      <c r="H22" s="130"/>
      <c r="I22" s="130"/>
      <c r="K22" s="71">
        <v>0</v>
      </c>
    </row>
    <row r="23" spans="1:11" ht="12.75">
      <c r="A23" s="4" t="s">
        <v>151</v>
      </c>
      <c r="B23" s="62" t="s">
        <v>37</v>
      </c>
      <c r="C23" s="130" t="s">
        <v>275</v>
      </c>
      <c r="D23" s="130"/>
      <c r="E23" s="130"/>
      <c r="F23" s="130"/>
      <c r="G23" s="130"/>
      <c r="H23" s="130"/>
      <c r="I23" s="130"/>
      <c r="K23" s="71">
        <v>0</v>
      </c>
    </row>
    <row r="24" spans="1:11" ht="12.75">
      <c r="A24" s="4" t="s">
        <v>152</v>
      </c>
      <c r="B24" s="62" t="s">
        <v>38</v>
      </c>
      <c r="C24" s="130" t="s">
        <v>278</v>
      </c>
      <c r="D24" s="130"/>
      <c r="E24" s="130"/>
      <c r="F24" s="130"/>
      <c r="G24" s="130"/>
      <c r="H24" s="130"/>
      <c r="I24" s="130"/>
      <c r="K24" s="71">
        <v>3</v>
      </c>
    </row>
    <row r="25" spans="1:11" ht="12.75">
      <c r="A25" s="4" t="s">
        <v>153</v>
      </c>
      <c r="B25" s="62" t="s">
        <v>60</v>
      </c>
      <c r="C25" s="130" t="s">
        <v>275</v>
      </c>
      <c r="D25" s="130"/>
      <c r="E25" s="130"/>
      <c r="F25" s="130"/>
      <c r="G25" s="130"/>
      <c r="H25" s="130"/>
      <c r="I25" s="130"/>
      <c r="K25" s="71">
        <v>0</v>
      </c>
    </row>
    <row r="26" ht="12.75">
      <c r="C26" s="4"/>
    </row>
    <row r="27" spans="1:11" ht="12.75">
      <c r="A27" s="79">
        <v>3</v>
      </c>
      <c r="B27" s="35" t="s">
        <v>39</v>
      </c>
      <c r="C27" s="25"/>
      <c r="D27" s="13"/>
      <c r="E27" s="13"/>
      <c r="F27" s="13"/>
      <c r="G27" s="13"/>
      <c r="H27" s="13"/>
      <c r="I27" s="13"/>
      <c r="K27" s="84">
        <f>SUM(K28:K31)</f>
        <v>5</v>
      </c>
    </row>
    <row r="28" spans="1:11" ht="12.75">
      <c r="A28" s="4" t="s">
        <v>154</v>
      </c>
      <c r="B28" s="62" t="s">
        <v>40</v>
      </c>
      <c r="C28" s="130" t="s">
        <v>279</v>
      </c>
      <c r="D28" s="130"/>
      <c r="E28" s="130"/>
      <c r="F28" s="130"/>
      <c r="G28" s="130"/>
      <c r="H28" s="130"/>
      <c r="I28" s="130"/>
      <c r="K28" s="71">
        <v>2</v>
      </c>
    </row>
    <row r="29" spans="1:11" ht="12.75" customHeight="1">
      <c r="A29" s="4" t="s">
        <v>155</v>
      </c>
      <c r="B29" s="62" t="s">
        <v>41</v>
      </c>
      <c r="C29" s="130" t="s">
        <v>280</v>
      </c>
      <c r="D29" s="130"/>
      <c r="E29" s="130"/>
      <c r="F29" s="130"/>
      <c r="G29" s="130"/>
      <c r="H29" s="130"/>
      <c r="I29" s="130"/>
      <c r="K29" s="71">
        <v>1</v>
      </c>
    </row>
    <row r="30" spans="1:11" ht="12.75" customHeight="1">
      <c r="A30" s="4" t="s">
        <v>156</v>
      </c>
      <c r="B30" s="62" t="s">
        <v>42</v>
      </c>
      <c r="C30" s="130" t="s">
        <v>15</v>
      </c>
      <c r="D30" s="130"/>
      <c r="E30" s="130"/>
      <c r="F30" s="130"/>
      <c r="G30" s="130"/>
      <c r="H30" s="130"/>
      <c r="I30" s="130"/>
      <c r="K30" s="71">
        <v>0</v>
      </c>
    </row>
    <row r="31" spans="1:11" ht="12.75" customHeight="1">
      <c r="A31" s="4" t="s">
        <v>157</v>
      </c>
      <c r="B31" s="62" t="s">
        <v>43</v>
      </c>
      <c r="C31" s="130" t="s">
        <v>278</v>
      </c>
      <c r="D31" s="130"/>
      <c r="E31" s="130"/>
      <c r="F31" s="130"/>
      <c r="G31" s="130"/>
      <c r="H31" s="130"/>
      <c r="I31" s="130"/>
      <c r="K31" s="81">
        <v>2</v>
      </c>
    </row>
    <row r="32" spans="2:9" ht="12.75">
      <c r="B32" s="62"/>
      <c r="C32" s="62"/>
      <c r="D32" s="62"/>
      <c r="E32" s="62"/>
      <c r="F32" s="62"/>
      <c r="G32" s="62"/>
      <c r="H32" s="62"/>
      <c r="I32" s="62"/>
    </row>
    <row r="33" spans="1:11" ht="12.75" customHeight="1">
      <c r="A33" s="79">
        <v>4</v>
      </c>
      <c r="B33" s="35" t="s">
        <v>44</v>
      </c>
      <c r="C33" s="25"/>
      <c r="D33" s="13"/>
      <c r="E33" s="13"/>
      <c r="F33" s="13"/>
      <c r="G33" s="13"/>
      <c r="H33" s="13"/>
      <c r="I33" s="13"/>
      <c r="K33" s="84">
        <f>SUM(K34:K37)</f>
        <v>4</v>
      </c>
    </row>
    <row r="34" spans="1:11" ht="12.75" customHeight="1">
      <c r="A34" s="4" t="s">
        <v>158</v>
      </c>
      <c r="B34" s="62" t="s">
        <v>45</v>
      </c>
      <c r="C34" s="130" t="s">
        <v>281</v>
      </c>
      <c r="D34" s="130"/>
      <c r="E34" s="130"/>
      <c r="F34" s="130"/>
      <c r="G34" s="130"/>
      <c r="H34" s="130"/>
      <c r="I34" s="130"/>
      <c r="K34" s="71">
        <v>0</v>
      </c>
    </row>
    <row r="35" spans="1:11" ht="12.75" customHeight="1">
      <c r="A35" s="4" t="s">
        <v>159</v>
      </c>
      <c r="B35" s="62" t="s">
        <v>46</v>
      </c>
      <c r="C35" s="130" t="s">
        <v>208</v>
      </c>
      <c r="D35" s="130"/>
      <c r="E35" s="130"/>
      <c r="F35" s="130"/>
      <c r="G35" s="130"/>
      <c r="H35" s="130"/>
      <c r="I35" s="130"/>
      <c r="K35" s="71">
        <v>1</v>
      </c>
    </row>
    <row r="36" spans="1:11" ht="12.75" customHeight="1">
      <c r="A36" s="4" t="s">
        <v>160</v>
      </c>
      <c r="B36" s="62" t="s">
        <v>47</v>
      </c>
      <c r="C36" s="130" t="s">
        <v>282</v>
      </c>
      <c r="D36" s="130"/>
      <c r="E36" s="130"/>
      <c r="F36" s="130"/>
      <c r="G36" s="130"/>
      <c r="H36" s="130"/>
      <c r="I36" s="130"/>
      <c r="K36" s="71">
        <v>3</v>
      </c>
    </row>
    <row r="37" spans="1:11" ht="12.75" customHeight="1">
      <c r="A37" s="4" t="s">
        <v>161</v>
      </c>
      <c r="B37" s="62" t="s">
        <v>48</v>
      </c>
      <c r="C37" s="130" t="s">
        <v>15</v>
      </c>
      <c r="D37" s="130"/>
      <c r="E37" s="130"/>
      <c r="F37" s="130"/>
      <c r="G37" s="130"/>
      <c r="H37" s="130"/>
      <c r="I37" s="130"/>
      <c r="K37" s="72">
        <v>0</v>
      </c>
    </row>
    <row r="38" ht="12.75" customHeight="1">
      <c r="B38" s="64" t="s">
        <v>49</v>
      </c>
    </row>
    <row r="39" spans="2:11" ht="12.75" customHeight="1" thickBot="1">
      <c r="B39" s="64"/>
      <c r="K39" s="18" t="s">
        <v>59</v>
      </c>
    </row>
    <row r="40" spans="1:11" ht="15.75" thickBot="1">
      <c r="A40" s="79" t="s">
        <v>85</v>
      </c>
      <c r="B40" s="44" t="s">
        <v>57</v>
      </c>
      <c r="D40" s="40"/>
      <c r="E40" s="7" t="s">
        <v>6</v>
      </c>
      <c r="F40" s="7"/>
      <c r="G40" s="7"/>
      <c r="H40" s="7"/>
      <c r="I40" s="7"/>
      <c r="K40" s="67">
        <f>SUM(K11,K21,K27,K33)</f>
        <v>34</v>
      </c>
    </row>
    <row r="41" spans="2:9" ht="13.5" thickBot="1">
      <c r="B41" s="42" t="s">
        <v>19</v>
      </c>
      <c r="C41" s="38"/>
      <c r="D41" s="39"/>
      <c r="E41" s="39">
        <v>1</v>
      </c>
      <c r="F41" s="39">
        <v>2</v>
      </c>
      <c r="G41" s="39">
        <v>3</v>
      </c>
      <c r="H41" s="39">
        <v>4</v>
      </c>
      <c r="I41" s="39">
        <v>5</v>
      </c>
    </row>
    <row r="42" spans="2:9" ht="12.75" customHeight="1">
      <c r="B42" s="8" t="s">
        <v>20</v>
      </c>
      <c r="C42" s="9"/>
      <c r="D42" s="91"/>
      <c r="E42" s="52">
        <v>100</v>
      </c>
      <c r="F42" s="52">
        <v>200</v>
      </c>
      <c r="G42" s="52">
        <v>200</v>
      </c>
      <c r="H42" s="52">
        <v>200</v>
      </c>
      <c r="I42" s="52">
        <v>200</v>
      </c>
    </row>
    <row r="43" ht="12.75" customHeight="1">
      <c r="B43" s="10"/>
    </row>
    <row r="44" spans="2:9" s="14" customFormat="1" ht="12.75" customHeight="1">
      <c r="B44" s="41" t="s">
        <v>50</v>
      </c>
      <c r="C44" s="11"/>
      <c r="D44" s="13"/>
      <c r="E44" s="13">
        <f>E42*E45</f>
        <v>450000</v>
      </c>
      <c r="F44" s="13">
        <f>F42*F45</f>
        <v>1000000</v>
      </c>
      <c r="G44" s="13">
        <f>G42*G45</f>
        <v>1200000</v>
      </c>
      <c r="H44" s="13">
        <f>H42*H45</f>
        <v>1200000</v>
      </c>
      <c r="I44" s="13">
        <f>I42*I45</f>
        <v>1200000</v>
      </c>
    </row>
    <row r="45" spans="2:9" s="14" customFormat="1" ht="12.75" customHeight="1">
      <c r="B45" s="15" t="s">
        <v>18</v>
      </c>
      <c r="C45" s="16"/>
      <c r="D45" s="92"/>
      <c r="E45" s="54">
        <v>4500</v>
      </c>
      <c r="F45" s="54">
        <v>5000</v>
      </c>
      <c r="G45" s="54">
        <v>6000</v>
      </c>
      <c r="H45" s="54">
        <v>6000</v>
      </c>
      <c r="I45" s="54">
        <v>6000</v>
      </c>
    </row>
    <row r="46" spans="2:3" s="14" customFormat="1" ht="12.75" customHeight="1">
      <c r="B46" s="10"/>
      <c r="C46" s="16"/>
    </row>
    <row r="47" spans="2:9" s="14" customFormat="1" ht="12.75" customHeight="1">
      <c r="B47" s="41" t="s">
        <v>51</v>
      </c>
      <c r="C47" s="11"/>
      <c r="D47" s="12"/>
      <c r="E47" s="12">
        <f>E42*E48</f>
        <v>382500</v>
      </c>
      <c r="F47" s="12">
        <f>F42*F48</f>
        <v>850000</v>
      </c>
      <c r="G47" s="12">
        <f>G42*G48</f>
        <v>1020000</v>
      </c>
      <c r="H47" s="12">
        <f>H42*H48</f>
        <v>1020000</v>
      </c>
      <c r="I47" s="12">
        <f>I42*I48</f>
        <v>1020000</v>
      </c>
    </row>
    <row r="48" spans="2:9" s="14" customFormat="1" ht="12.75" customHeight="1">
      <c r="B48" s="15" t="s">
        <v>52</v>
      </c>
      <c r="C48" s="53">
        <v>0.15</v>
      </c>
      <c r="E48" s="99">
        <f>E45*(1-$C$48)</f>
        <v>3825</v>
      </c>
      <c r="F48" s="99">
        <f>F45*(1-$C$48)</f>
        <v>4250</v>
      </c>
      <c r="G48" s="99">
        <f>G45*(1-$C$48)</f>
        <v>5100</v>
      </c>
      <c r="H48" s="99">
        <f>H45*(1-$C$48)</f>
        <v>5100</v>
      </c>
      <c r="I48" s="99">
        <f>I45*(1-$C$48)</f>
        <v>5100</v>
      </c>
    </row>
    <row r="49" spans="2:9" s="14" customFormat="1" ht="12.75" customHeight="1">
      <c r="B49" s="15"/>
      <c r="C49" s="19"/>
      <c r="D49" s="17"/>
      <c r="E49" s="17"/>
      <c r="F49" s="17"/>
      <c r="G49" s="17"/>
      <c r="H49" s="17"/>
      <c r="I49" s="17"/>
    </row>
    <row r="50" spans="2:9" s="14" customFormat="1" ht="12.75" customHeight="1">
      <c r="B50" s="41" t="s">
        <v>53</v>
      </c>
      <c r="C50" s="11"/>
      <c r="D50" s="13"/>
      <c r="E50" s="13">
        <f>E44-E47</f>
        <v>67500</v>
      </c>
      <c r="F50" s="13">
        <f>F44-F47</f>
        <v>150000</v>
      </c>
      <c r="G50" s="13">
        <f>G44-G47</f>
        <v>180000</v>
      </c>
      <c r="H50" s="13">
        <f>H44-H47</f>
        <v>180000</v>
      </c>
      <c r="I50" s="13">
        <f>I44-I47</f>
        <v>180000</v>
      </c>
    </row>
    <row r="51" spans="2:9" s="14" customFormat="1" ht="12.75" customHeight="1">
      <c r="B51" s="18" t="s">
        <v>0</v>
      </c>
      <c r="C51" s="56">
        <v>0.19</v>
      </c>
      <c r="E51" s="14">
        <f>IF(E50&lt;0,0,E50*$C$51)</f>
        <v>12825</v>
      </c>
      <c r="F51" s="14">
        <f>IF(F50&lt;0,0,F50*$C$51)</f>
        <v>28500</v>
      </c>
      <c r="G51" s="14">
        <f>IF(G50&lt;0,0,G50*$C$51)</f>
        <v>34200</v>
      </c>
      <c r="H51" s="14">
        <f>IF(H50&lt;0,0,H50*$C$51)</f>
        <v>34200</v>
      </c>
      <c r="I51" s="14">
        <f>IF(I50&lt;0,0,I50*$C$51)</f>
        <v>34200</v>
      </c>
    </row>
    <row r="52" spans="2:9" ht="12.75" customHeight="1">
      <c r="B52" s="43" t="s">
        <v>1</v>
      </c>
      <c r="C52" s="36"/>
      <c r="D52" s="37"/>
      <c r="E52" s="37">
        <f>E50-E51</f>
        <v>54675</v>
      </c>
      <c r="F52" s="37">
        <f>F50-F51</f>
        <v>121500</v>
      </c>
      <c r="G52" s="37">
        <f>G50-G51</f>
        <v>145800</v>
      </c>
      <c r="H52" s="37">
        <f>H50-H51</f>
        <v>145800</v>
      </c>
      <c r="I52" s="37">
        <f>I50-I51</f>
        <v>145800</v>
      </c>
    </row>
    <row r="53" spans="2:9" ht="12.75" customHeight="1">
      <c r="B53" s="62" t="s">
        <v>54</v>
      </c>
      <c r="C53" s="20"/>
      <c r="D53" s="21"/>
      <c r="E53" s="21">
        <f>D53+E52</f>
        <v>54675</v>
      </c>
      <c r="F53" s="21">
        <f>E53+F52</f>
        <v>176175</v>
      </c>
      <c r="G53" s="21">
        <f>F53+G52</f>
        <v>321975</v>
      </c>
      <c r="H53" s="21">
        <f>G53+H52</f>
        <v>467775</v>
      </c>
      <c r="I53" s="21">
        <f>H53+I52</f>
        <v>613575</v>
      </c>
    </row>
    <row r="54" spans="2:9" ht="12.75" customHeight="1">
      <c r="B54" s="18"/>
      <c r="C54" s="23"/>
      <c r="D54" s="24"/>
      <c r="E54" s="24"/>
      <c r="F54" s="24"/>
      <c r="G54" s="24"/>
      <c r="H54" s="24"/>
      <c r="I54" s="24"/>
    </row>
    <row r="55" spans="2:3" ht="12.75" customHeight="1">
      <c r="B55" s="18"/>
      <c r="C55" s="29"/>
    </row>
    <row r="56" spans="2:9" ht="12.75" customHeight="1">
      <c r="B56" s="15" t="s">
        <v>23</v>
      </c>
      <c r="C56" s="29"/>
      <c r="D56" s="54">
        <v>50000</v>
      </c>
      <c r="E56" s="54">
        <v>50000</v>
      </c>
      <c r="F56" s="54">
        <v>20000</v>
      </c>
      <c r="G56" s="54">
        <v>20000</v>
      </c>
      <c r="H56" s="54">
        <v>20000</v>
      </c>
      <c r="I56" s="54">
        <v>20000</v>
      </c>
    </row>
    <row r="57" spans="2:9" ht="12.75" customHeight="1" thickBot="1">
      <c r="B57" s="26" t="s">
        <v>55</v>
      </c>
      <c r="C57" s="27"/>
      <c r="D57" s="28">
        <f>D56</f>
        <v>50000</v>
      </c>
      <c r="E57" s="28">
        <f>D57+E56</f>
        <v>100000</v>
      </c>
      <c r="F57" s="28">
        <f>E57+F56</f>
        <v>120000</v>
      </c>
      <c r="G57" s="28">
        <f>F57+G56</f>
        <v>140000</v>
      </c>
      <c r="H57" s="28">
        <f>G57+H56</f>
        <v>160000</v>
      </c>
      <c r="I57" s="28">
        <f>H57+I56</f>
        <v>180000</v>
      </c>
    </row>
    <row r="58" spans="2:9" ht="12.75" customHeight="1" thickTop="1">
      <c r="B58" s="30"/>
      <c r="C58" s="31"/>
      <c r="D58" s="32"/>
      <c r="E58" s="32"/>
      <c r="F58" s="32"/>
      <c r="G58" s="32"/>
      <c r="H58" s="32"/>
      <c r="I58" s="32"/>
    </row>
    <row r="59" spans="2:9" ht="12.75" customHeight="1" thickBot="1">
      <c r="B59" s="65" t="s">
        <v>56</v>
      </c>
      <c r="C59" s="33"/>
      <c r="D59" s="34">
        <f aca="true" t="shared" si="0" ref="D59:I59">D53-D57</f>
        <v>-50000</v>
      </c>
      <c r="E59" s="34">
        <f t="shared" si="0"/>
        <v>-45325</v>
      </c>
      <c r="F59" s="34">
        <f t="shared" si="0"/>
        <v>56175</v>
      </c>
      <c r="G59" s="34">
        <f t="shared" si="0"/>
        <v>181975</v>
      </c>
      <c r="H59" s="34">
        <f t="shared" si="0"/>
        <v>307775</v>
      </c>
      <c r="I59" s="34">
        <f t="shared" si="0"/>
        <v>433575</v>
      </c>
    </row>
    <row r="60" spans="5:9" ht="12.75" customHeight="1" thickTop="1">
      <c r="E60" s="69"/>
      <c r="F60" s="69"/>
      <c r="G60" s="69"/>
      <c r="H60" s="69"/>
      <c r="I60" s="69"/>
    </row>
    <row r="61" spans="2:9" ht="12.75" customHeight="1">
      <c r="B61" s="22" t="s">
        <v>78</v>
      </c>
      <c r="C61" s="53">
        <v>0.15</v>
      </c>
      <c r="D61" s="74"/>
      <c r="E61" s="13"/>
      <c r="F61" s="13"/>
      <c r="G61" s="13"/>
      <c r="H61" s="13"/>
      <c r="I61" s="13"/>
    </row>
    <row r="62" spans="2:9" ht="12.75" customHeight="1" thickBot="1">
      <c r="B62" s="22" t="s">
        <v>81</v>
      </c>
      <c r="C62" s="78"/>
      <c r="D62" s="14">
        <f aca="true" t="shared" si="1" ref="D62:I62">D52-D56</f>
        <v>-50000</v>
      </c>
      <c r="E62" s="14">
        <f t="shared" si="1"/>
        <v>4675</v>
      </c>
      <c r="F62" s="14">
        <f t="shared" si="1"/>
        <v>101500</v>
      </c>
      <c r="G62" s="14">
        <f t="shared" si="1"/>
        <v>125800</v>
      </c>
      <c r="H62" s="14">
        <f t="shared" si="1"/>
        <v>125800</v>
      </c>
      <c r="I62" s="14">
        <f t="shared" si="1"/>
        <v>125800</v>
      </c>
    </row>
    <row r="63" spans="2:5" ht="12.75" customHeight="1" thickBot="1">
      <c r="B63" s="57" t="s">
        <v>79</v>
      </c>
      <c r="C63" s="13"/>
      <c r="D63" s="75">
        <f>D62+NPV(C61,E62:I62)</f>
        <v>248000.7332580008</v>
      </c>
      <c r="E63" s="14"/>
    </row>
    <row r="64" spans="2:5" ht="12.75" customHeight="1">
      <c r="B64" s="76" t="s">
        <v>80</v>
      </c>
      <c r="C64" s="77"/>
      <c r="D64" s="56">
        <f>IRR(D62:I62)</f>
        <v>1.0744448403917692</v>
      </c>
      <c r="E64" s="14"/>
    </row>
    <row r="65" spans="5:9" ht="12.75" customHeight="1">
      <c r="E65" s="69"/>
      <c r="F65" s="69"/>
      <c r="G65" s="69"/>
      <c r="H65" s="69"/>
      <c r="I65" s="69"/>
    </row>
    <row r="66" spans="5:9" ht="12.75" customHeight="1" thickBot="1">
      <c r="E66" s="69"/>
      <c r="F66" s="69"/>
      <c r="G66" s="69"/>
      <c r="H66" s="69"/>
      <c r="I66" s="69"/>
    </row>
    <row r="67" spans="1:4" ht="12.75" customHeight="1" thickBot="1">
      <c r="A67" s="79" t="s">
        <v>86</v>
      </c>
      <c r="B67" s="80" t="s">
        <v>69</v>
      </c>
      <c r="C67" s="13"/>
      <c r="D67" s="67">
        <f>K40</f>
        <v>34</v>
      </c>
    </row>
    <row r="68" ht="12.75" customHeight="1">
      <c r="B68" s="44" t="s">
        <v>62</v>
      </c>
    </row>
    <row r="69" spans="2:9" ht="12.75" customHeight="1">
      <c r="B69" s="22" t="s">
        <v>64</v>
      </c>
      <c r="C69" s="95"/>
      <c r="D69" s="96"/>
      <c r="E69" s="96"/>
      <c r="F69" s="96"/>
      <c r="G69" s="96"/>
      <c r="H69" s="96"/>
      <c r="I69" s="96"/>
    </row>
    <row r="70" spans="3:9" ht="12.75" customHeight="1">
      <c r="C70" s="128" t="s">
        <v>67</v>
      </c>
      <c r="D70" s="128"/>
      <c r="E70" s="128"/>
      <c r="F70" s="128"/>
      <c r="G70" s="128"/>
      <c r="H70" s="128"/>
      <c r="I70" s="128"/>
    </row>
    <row r="71" spans="3:9" ht="12.75" customHeight="1">
      <c r="C71" s="128" t="s">
        <v>68</v>
      </c>
      <c r="D71" s="128"/>
      <c r="E71" s="128"/>
      <c r="F71" s="128"/>
      <c r="G71" s="128"/>
      <c r="H71" s="128"/>
      <c r="I71" s="128"/>
    </row>
    <row r="72" spans="2:9" ht="12.75" customHeight="1">
      <c r="B72" s="22" t="s">
        <v>163</v>
      </c>
      <c r="C72" s="95"/>
      <c r="D72" s="96"/>
      <c r="E72" s="96"/>
      <c r="F72" s="96"/>
      <c r="G72" s="96"/>
      <c r="H72" s="96"/>
      <c r="I72" s="96"/>
    </row>
    <row r="73" spans="3:9" ht="12.75" customHeight="1">
      <c r="C73" s="128" t="s">
        <v>172</v>
      </c>
      <c r="D73" s="128"/>
      <c r="E73" s="128"/>
      <c r="F73" s="128"/>
      <c r="G73" s="128"/>
      <c r="H73" s="128"/>
      <c r="I73" s="128"/>
    </row>
    <row r="74" spans="3:9" ht="12.75" customHeight="1">
      <c r="C74" s="128" t="s">
        <v>70</v>
      </c>
      <c r="D74" s="128"/>
      <c r="E74" s="128"/>
      <c r="F74" s="128"/>
      <c r="G74" s="128"/>
      <c r="H74" s="128"/>
      <c r="I74" s="128"/>
    </row>
    <row r="75" spans="2:9" ht="12.75" customHeight="1">
      <c r="B75" s="22" t="s">
        <v>164</v>
      </c>
      <c r="C75" s="95"/>
      <c r="D75" s="96"/>
      <c r="E75" s="96"/>
      <c r="F75" s="96"/>
      <c r="G75" s="96"/>
      <c r="H75" s="96"/>
      <c r="I75" s="96"/>
    </row>
    <row r="76" spans="3:9" ht="12.75" customHeight="1">
      <c r="C76" s="128" t="s">
        <v>65</v>
      </c>
      <c r="D76" s="128"/>
      <c r="E76" s="128"/>
      <c r="F76" s="128"/>
      <c r="G76" s="128"/>
      <c r="H76" s="128"/>
      <c r="I76" s="128"/>
    </row>
    <row r="77" spans="3:9" ht="12.75" customHeight="1">
      <c r="C77" s="128" t="s">
        <v>66</v>
      </c>
      <c r="D77" s="128"/>
      <c r="E77" s="128"/>
      <c r="F77" s="128"/>
      <c r="G77" s="128"/>
      <c r="H77" s="128"/>
      <c r="I77" s="128"/>
    </row>
    <row r="78" spans="3:9" ht="12.75" customHeight="1">
      <c r="C78" s="97"/>
      <c r="D78" s="98"/>
      <c r="E78" s="98"/>
      <c r="F78" s="98"/>
      <c r="G78" s="98"/>
      <c r="H78" s="98"/>
      <c r="I78" s="98"/>
    </row>
  </sheetData>
  <sheetProtection/>
  <mergeCells count="31">
    <mergeCell ref="C36:I36"/>
    <mergeCell ref="C23:I23"/>
    <mergeCell ref="C28:I28"/>
    <mergeCell ref="C25:I25"/>
    <mergeCell ref="C30:I30"/>
    <mergeCell ref="C31:I31"/>
    <mergeCell ref="C35:I35"/>
    <mergeCell ref="C3:D3"/>
    <mergeCell ref="C22:I22"/>
    <mergeCell ref="C34:I34"/>
    <mergeCell ref="C6:I6"/>
    <mergeCell ref="C11:I11"/>
    <mergeCell ref="C29:I29"/>
    <mergeCell ref="C14:I14"/>
    <mergeCell ref="C15:I15"/>
    <mergeCell ref="C16:I16"/>
    <mergeCell ref="C17:I17"/>
    <mergeCell ref="C77:I77"/>
    <mergeCell ref="C37:I37"/>
    <mergeCell ref="C76:I76"/>
    <mergeCell ref="C70:I70"/>
    <mergeCell ref="C71:I71"/>
    <mergeCell ref="C73:I73"/>
    <mergeCell ref="C74:I74"/>
    <mergeCell ref="C7:I7"/>
    <mergeCell ref="C19:I19"/>
    <mergeCell ref="C24:I24"/>
    <mergeCell ref="C8:I8"/>
    <mergeCell ref="C12:I12"/>
    <mergeCell ref="C18:I18"/>
    <mergeCell ref="C13:I13"/>
  </mergeCells>
  <printOptions horizontalCentered="1" verticalCentered="1"/>
  <pageMargins left="0.5511811023622047" right="0.5511811023622047" top="0.7874015748031497" bottom="0.7874015748031497" header="0.31496062992125984" footer="0.1968503937007874"/>
  <pageSetup fitToHeight="1" fitToWidth="1" horizontalDpi="240" verticalDpi="240" orientation="portrait" paperSize="9" scale="5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">
    <tabColor indexed="43"/>
    <outlinePr summaryBelow="0"/>
    <pageSetUpPr fitToPage="1"/>
  </sheetPr>
  <dimension ref="A1:K77"/>
  <sheetViews>
    <sheetView zoomScale="75" zoomScaleNormal="75" workbookViewId="0" topLeftCell="A1">
      <selection activeCell="A1" sqref="A1"/>
    </sheetView>
  </sheetViews>
  <sheetFormatPr defaultColWidth="9.140625" defaultRowHeight="12.75" customHeight="1"/>
  <cols>
    <col min="1" max="1" width="3.7109375" style="4" bestFit="1" customWidth="1"/>
    <col min="2" max="2" width="51.57421875" style="4" bestFit="1" customWidth="1"/>
    <col min="3" max="3" width="12.7109375" style="5" customWidth="1"/>
    <col min="4" max="9" width="12.7109375" style="4" customWidth="1"/>
    <col min="10" max="10" width="9.140625" style="4" customWidth="1"/>
    <col min="11" max="11" width="7.140625" style="4" bestFit="1" customWidth="1"/>
    <col min="12" max="16384" width="9.140625" style="4" customWidth="1"/>
  </cols>
  <sheetData>
    <row r="1" spans="3:9" ht="20.25" customHeight="1">
      <c r="C1" s="66" t="s">
        <v>5</v>
      </c>
      <c r="D1" s="66"/>
      <c r="E1" s="66"/>
      <c r="F1" s="66"/>
      <c r="G1" s="66"/>
      <c r="H1" s="66"/>
      <c r="I1" s="66"/>
    </row>
    <row r="2" ht="12" customHeight="1">
      <c r="B2" s="45"/>
    </row>
    <row r="3" spans="2:11" ht="15.75" customHeight="1">
      <c r="B3" s="61" t="s">
        <v>24</v>
      </c>
      <c r="C3" s="131" t="s">
        <v>170</v>
      </c>
      <c r="D3" s="131"/>
      <c r="K3" s="68" t="s">
        <v>61</v>
      </c>
    </row>
    <row r="5" spans="1:9" ht="12.75" customHeight="1">
      <c r="A5" s="79" t="s">
        <v>83</v>
      </c>
      <c r="B5" s="82" t="s">
        <v>82</v>
      </c>
      <c r="C5" s="25"/>
      <c r="D5" s="13"/>
      <c r="E5" s="13"/>
      <c r="F5" s="13"/>
      <c r="G5" s="13"/>
      <c r="H5" s="13"/>
      <c r="I5" s="13"/>
    </row>
    <row r="6" spans="2:9" ht="12.75">
      <c r="B6" s="126" t="s">
        <v>25</v>
      </c>
      <c r="C6" s="133" t="s">
        <v>283</v>
      </c>
      <c r="D6" s="133"/>
      <c r="E6" s="133"/>
      <c r="F6" s="133"/>
      <c r="G6" s="133"/>
      <c r="H6" s="133"/>
      <c r="I6" s="133"/>
    </row>
    <row r="7" spans="2:10" ht="12.75">
      <c r="B7" s="62" t="s">
        <v>27</v>
      </c>
      <c r="C7" s="130" t="s">
        <v>284</v>
      </c>
      <c r="D7" s="130"/>
      <c r="E7" s="130"/>
      <c r="F7" s="130"/>
      <c r="G7" s="130"/>
      <c r="H7" s="130"/>
      <c r="I7" s="130"/>
      <c r="J7" s="59"/>
    </row>
    <row r="8" spans="2:9" ht="12.75">
      <c r="B8" s="62" t="s">
        <v>94</v>
      </c>
      <c r="C8" s="130" t="s">
        <v>285</v>
      </c>
      <c r="D8" s="130"/>
      <c r="E8" s="130"/>
      <c r="F8" s="130"/>
      <c r="G8" s="130"/>
      <c r="H8" s="130"/>
      <c r="I8" s="130"/>
    </row>
    <row r="10" spans="1:11" ht="15">
      <c r="A10" s="79" t="s">
        <v>84</v>
      </c>
      <c r="B10" s="44" t="s">
        <v>4</v>
      </c>
      <c r="K10" s="57" t="s">
        <v>58</v>
      </c>
    </row>
    <row r="11" spans="1:11" ht="12.75">
      <c r="A11" s="79">
        <v>1</v>
      </c>
      <c r="B11" s="41" t="s">
        <v>26</v>
      </c>
      <c r="C11" s="132"/>
      <c r="D11" s="132"/>
      <c r="E11" s="132"/>
      <c r="F11" s="132"/>
      <c r="G11" s="132"/>
      <c r="H11" s="132"/>
      <c r="I11" s="132"/>
      <c r="K11" s="83">
        <f>SUM(K12:K19)</f>
        <v>27</v>
      </c>
    </row>
    <row r="12" spans="1:11" ht="12.75">
      <c r="A12" s="4" t="s">
        <v>88</v>
      </c>
      <c r="B12" s="62" t="s">
        <v>32</v>
      </c>
      <c r="C12" s="130" t="s">
        <v>286</v>
      </c>
      <c r="D12" s="130"/>
      <c r="E12" s="130"/>
      <c r="F12" s="130"/>
      <c r="G12" s="130"/>
      <c r="H12" s="130"/>
      <c r="I12" s="130"/>
      <c r="K12" s="4">
        <v>2</v>
      </c>
    </row>
    <row r="13" spans="1:11" ht="12.75">
      <c r="A13" s="4" t="s">
        <v>87</v>
      </c>
      <c r="B13" s="62" t="s">
        <v>34</v>
      </c>
      <c r="C13" s="130" t="s">
        <v>287</v>
      </c>
      <c r="D13" s="130"/>
      <c r="E13" s="130"/>
      <c r="F13" s="130"/>
      <c r="G13" s="130"/>
      <c r="H13" s="130"/>
      <c r="I13" s="130"/>
      <c r="K13" s="4">
        <v>3</v>
      </c>
    </row>
    <row r="14" spans="1:11" ht="12.75">
      <c r="A14" s="4" t="s">
        <v>89</v>
      </c>
      <c r="B14" s="62" t="s">
        <v>28</v>
      </c>
      <c r="C14" s="130" t="s">
        <v>288</v>
      </c>
      <c r="D14" s="130"/>
      <c r="E14" s="130"/>
      <c r="F14" s="130"/>
      <c r="G14" s="130"/>
      <c r="H14" s="130"/>
      <c r="I14" s="130"/>
      <c r="J14" s="59"/>
      <c r="K14" s="4">
        <v>5</v>
      </c>
    </row>
    <row r="15" spans="1:11" ht="12.75">
      <c r="A15" s="4" t="s">
        <v>90</v>
      </c>
      <c r="B15" s="62" t="s">
        <v>31</v>
      </c>
      <c r="C15" s="130" t="s">
        <v>289</v>
      </c>
      <c r="D15" s="130"/>
      <c r="E15" s="130"/>
      <c r="F15" s="130"/>
      <c r="G15" s="130"/>
      <c r="H15" s="130"/>
      <c r="I15" s="130"/>
      <c r="K15" s="4">
        <v>4</v>
      </c>
    </row>
    <row r="16" spans="1:11" ht="12.75">
      <c r="A16" s="4" t="s">
        <v>91</v>
      </c>
      <c r="B16" s="62" t="s">
        <v>30</v>
      </c>
      <c r="C16" s="130" t="s">
        <v>290</v>
      </c>
      <c r="D16" s="130"/>
      <c r="E16" s="130"/>
      <c r="F16" s="130"/>
      <c r="G16" s="130"/>
      <c r="H16" s="130"/>
      <c r="I16" s="130"/>
      <c r="K16" s="4">
        <v>2</v>
      </c>
    </row>
    <row r="17" spans="1:11" ht="12.75">
      <c r="A17" s="4" t="s">
        <v>92</v>
      </c>
      <c r="B17" s="62" t="s">
        <v>97</v>
      </c>
      <c r="C17" s="130" t="s">
        <v>291</v>
      </c>
      <c r="D17" s="130"/>
      <c r="E17" s="130"/>
      <c r="F17" s="130"/>
      <c r="G17" s="130"/>
      <c r="H17" s="130"/>
      <c r="I17" s="130"/>
      <c r="K17" s="4">
        <v>3</v>
      </c>
    </row>
    <row r="18" spans="1:11" ht="12.75">
      <c r="A18" s="4" t="s">
        <v>93</v>
      </c>
      <c r="B18" s="62" t="s">
        <v>33</v>
      </c>
      <c r="C18" s="130" t="s">
        <v>292</v>
      </c>
      <c r="D18" s="130"/>
      <c r="E18" s="130"/>
      <c r="F18" s="130"/>
      <c r="G18" s="130"/>
      <c r="H18" s="130"/>
      <c r="I18" s="130"/>
      <c r="K18" s="4">
        <v>4</v>
      </c>
    </row>
    <row r="19" spans="1:11" ht="12.75">
      <c r="A19" s="4" t="s">
        <v>95</v>
      </c>
      <c r="B19" s="62" t="s">
        <v>96</v>
      </c>
      <c r="C19" s="130" t="s">
        <v>293</v>
      </c>
      <c r="D19" s="130"/>
      <c r="E19" s="130"/>
      <c r="F19" s="130"/>
      <c r="G19" s="130"/>
      <c r="H19" s="130"/>
      <c r="I19" s="130"/>
      <c r="K19" s="4">
        <v>4</v>
      </c>
    </row>
    <row r="20" spans="2:9" ht="12.75">
      <c r="B20" s="6"/>
      <c r="C20" s="58"/>
      <c r="D20" s="58"/>
      <c r="E20" s="58"/>
      <c r="F20" s="58"/>
      <c r="G20" s="70"/>
      <c r="H20" s="63"/>
      <c r="I20" s="60"/>
    </row>
    <row r="21" spans="1:11" ht="12.75">
      <c r="A21" s="79">
        <v>2</v>
      </c>
      <c r="B21" s="35" t="s">
        <v>35</v>
      </c>
      <c r="C21" s="25"/>
      <c r="D21" s="13"/>
      <c r="E21" s="13"/>
      <c r="F21" s="13"/>
      <c r="G21" s="13"/>
      <c r="H21" s="13"/>
      <c r="I21" s="13"/>
      <c r="K21" s="84">
        <f>SUM(K22:K25)</f>
        <v>14</v>
      </c>
    </row>
    <row r="22" spans="1:11" ht="12.75">
      <c r="A22" s="4" t="s">
        <v>150</v>
      </c>
      <c r="B22" s="62" t="s">
        <v>36</v>
      </c>
      <c r="C22" s="130" t="s">
        <v>294</v>
      </c>
      <c r="D22" s="130"/>
      <c r="E22" s="130"/>
      <c r="F22" s="130"/>
      <c r="G22" s="130"/>
      <c r="H22" s="130"/>
      <c r="I22" s="130"/>
      <c r="K22" s="4">
        <v>3</v>
      </c>
    </row>
    <row r="23" spans="1:11" ht="12.75">
      <c r="A23" s="4" t="s">
        <v>151</v>
      </c>
      <c r="B23" s="62" t="s">
        <v>37</v>
      </c>
      <c r="C23" s="130" t="s">
        <v>295</v>
      </c>
      <c r="D23" s="130"/>
      <c r="E23" s="130"/>
      <c r="F23" s="130"/>
      <c r="G23" s="130"/>
      <c r="H23" s="130"/>
      <c r="I23" s="130"/>
      <c r="K23" s="4">
        <v>4</v>
      </c>
    </row>
    <row r="24" spans="1:11" ht="12.75">
      <c r="A24" s="4" t="s">
        <v>152</v>
      </c>
      <c r="B24" s="62" t="s">
        <v>38</v>
      </c>
      <c r="C24" s="130" t="s">
        <v>296</v>
      </c>
      <c r="D24" s="130"/>
      <c r="E24" s="130"/>
      <c r="F24" s="130"/>
      <c r="G24" s="130"/>
      <c r="H24" s="130"/>
      <c r="I24" s="130"/>
      <c r="K24" s="4">
        <v>4</v>
      </c>
    </row>
    <row r="25" spans="1:11" ht="12.75">
      <c r="A25" s="4" t="s">
        <v>153</v>
      </c>
      <c r="B25" s="62" t="s">
        <v>60</v>
      </c>
      <c r="C25" s="130" t="s">
        <v>297</v>
      </c>
      <c r="D25" s="130"/>
      <c r="E25" s="130"/>
      <c r="F25" s="130"/>
      <c r="G25" s="130"/>
      <c r="H25" s="130"/>
      <c r="I25" s="130"/>
      <c r="K25" s="4">
        <v>3</v>
      </c>
    </row>
    <row r="26" ht="12.75">
      <c r="C26" s="4"/>
    </row>
    <row r="27" spans="1:11" ht="12.75">
      <c r="A27" s="79">
        <v>3</v>
      </c>
      <c r="B27" s="35" t="s">
        <v>39</v>
      </c>
      <c r="C27" s="25"/>
      <c r="D27" s="13"/>
      <c r="E27" s="13"/>
      <c r="F27" s="13"/>
      <c r="G27" s="13"/>
      <c r="H27" s="13"/>
      <c r="I27" s="13"/>
      <c r="K27" s="84">
        <f>SUM(K28:K31)</f>
        <v>15</v>
      </c>
    </row>
    <row r="28" spans="1:11" ht="12.75">
      <c r="A28" s="4" t="s">
        <v>154</v>
      </c>
      <c r="B28" s="62" t="s">
        <v>40</v>
      </c>
      <c r="C28" s="130" t="s">
        <v>298</v>
      </c>
      <c r="D28" s="130"/>
      <c r="E28" s="130"/>
      <c r="F28" s="130"/>
      <c r="G28" s="130"/>
      <c r="H28" s="130"/>
      <c r="I28" s="130"/>
      <c r="K28" s="4">
        <v>3</v>
      </c>
    </row>
    <row r="29" spans="1:11" ht="12.75" customHeight="1">
      <c r="A29" s="4" t="s">
        <v>155</v>
      </c>
      <c r="B29" s="62" t="s">
        <v>41</v>
      </c>
      <c r="C29" s="130" t="s">
        <v>299</v>
      </c>
      <c r="D29" s="130"/>
      <c r="E29" s="130"/>
      <c r="F29" s="130"/>
      <c r="G29" s="130"/>
      <c r="H29" s="130"/>
      <c r="I29" s="130"/>
      <c r="K29" s="4">
        <v>3</v>
      </c>
    </row>
    <row r="30" spans="1:11" ht="12.75" customHeight="1">
      <c r="A30" s="4" t="s">
        <v>156</v>
      </c>
      <c r="B30" s="62" t="s">
        <v>42</v>
      </c>
      <c r="C30" s="130" t="s">
        <v>300</v>
      </c>
      <c r="D30" s="130"/>
      <c r="E30" s="130"/>
      <c r="F30" s="130"/>
      <c r="G30" s="130"/>
      <c r="H30" s="130"/>
      <c r="I30" s="130"/>
      <c r="K30" s="4">
        <v>4</v>
      </c>
    </row>
    <row r="31" spans="1:11" ht="12.75" customHeight="1">
      <c r="A31" s="4" t="s">
        <v>157</v>
      </c>
      <c r="B31" s="62" t="s">
        <v>43</v>
      </c>
      <c r="C31" s="130" t="s">
        <v>301</v>
      </c>
      <c r="D31" s="130"/>
      <c r="E31" s="130"/>
      <c r="F31" s="130"/>
      <c r="G31" s="130"/>
      <c r="H31" s="130"/>
      <c r="I31" s="130"/>
      <c r="K31" s="14">
        <v>5</v>
      </c>
    </row>
    <row r="32" spans="2:9" ht="12.75">
      <c r="B32" s="62"/>
      <c r="C32" s="62"/>
      <c r="D32" s="62"/>
      <c r="E32" s="62"/>
      <c r="F32" s="62"/>
      <c r="G32" s="62"/>
      <c r="H32" s="62"/>
      <c r="I32" s="62"/>
    </row>
    <row r="33" spans="1:11" ht="12.75" customHeight="1">
      <c r="A33" s="79">
        <v>4</v>
      </c>
      <c r="B33" s="35" t="s">
        <v>44</v>
      </c>
      <c r="C33" s="25"/>
      <c r="D33" s="13"/>
      <c r="E33" s="13"/>
      <c r="F33" s="13"/>
      <c r="G33" s="13"/>
      <c r="H33" s="13"/>
      <c r="I33" s="13"/>
      <c r="K33" s="84">
        <f>SUM(K34:K37)</f>
        <v>12</v>
      </c>
    </row>
    <row r="34" spans="1:11" ht="12.75" customHeight="1">
      <c r="A34" s="4" t="s">
        <v>158</v>
      </c>
      <c r="B34" s="62" t="s">
        <v>45</v>
      </c>
      <c r="C34" s="130" t="s">
        <v>302</v>
      </c>
      <c r="D34" s="130"/>
      <c r="E34" s="130"/>
      <c r="F34" s="130"/>
      <c r="G34" s="130"/>
      <c r="H34" s="130"/>
      <c r="I34" s="130"/>
      <c r="K34" s="4">
        <v>2</v>
      </c>
    </row>
    <row r="35" spans="1:11" ht="12.75" customHeight="1">
      <c r="A35" s="4" t="s">
        <v>159</v>
      </c>
      <c r="B35" s="62" t="s">
        <v>46</v>
      </c>
      <c r="C35" s="130" t="s">
        <v>303</v>
      </c>
      <c r="D35" s="130"/>
      <c r="E35" s="130"/>
      <c r="F35" s="130"/>
      <c r="G35" s="130"/>
      <c r="H35" s="130"/>
      <c r="I35" s="130"/>
      <c r="K35" s="4">
        <v>5</v>
      </c>
    </row>
    <row r="36" spans="1:11" ht="12.75" customHeight="1">
      <c r="A36" s="4" t="s">
        <v>160</v>
      </c>
      <c r="B36" s="62" t="s">
        <v>47</v>
      </c>
      <c r="C36" s="130" t="s">
        <v>63</v>
      </c>
      <c r="D36" s="130"/>
      <c r="E36" s="130"/>
      <c r="F36" s="130"/>
      <c r="G36" s="130"/>
      <c r="H36" s="130"/>
      <c r="I36" s="130"/>
      <c r="K36" s="4">
        <v>3</v>
      </c>
    </row>
    <row r="37" spans="1:11" ht="12.75" customHeight="1">
      <c r="A37" s="4" t="s">
        <v>161</v>
      </c>
      <c r="B37" s="62" t="s">
        <v>48</v>
      </c>
      <c r="C37" s="130" t="s">
        <v>304</v>
      </c>
      <c r="D37" s="130"/>
      <c r="E37" s="130"/>
      <c r="F37" s="130"/>
      <c r="G37" s="130"/>
      <c r="H37" s="130"/>
      <c r="I37" s="130"/>
      <c r="K37" s="13">
        <v>2</v>
      </c>
    </row>
    <row r="38" ht="12.75" customHeight="1">
      <c r="B38" s="64" t="s">
        <v>49</v>
      </c>
    </row>
    <row r="39" spans="2:11" ht="12.75" customHeight="1" thickBot="1">
      <c r="B39" s="64"/>
      <c r="K39" s="18" t="s">
        <v>59</v>
      </c>
    </row>
    <row r="40" spans="1:11" ht="15.75" thickBot="1">
      <c r="A40" s="79" t="s">
        <v>85</v>
      </c>
      <c r="B40" s="44" t="s">
        <v>57</v>
      </c>
      <c r="D40" s="40"/>
      <c r="E40" s="7" t="s">
        <v>6</v>
      </c>
      <c r="F40" s="7"/>
      <c r="G40" s="7"/>
      <c r="H40" s="7"/>
      <c r="I40" s="7"/>
      <c r="K40" s="67">
        <f>SUM(K11,K21,K27,K33)</f>
        <v>68</v>
      </c>
    </row>
    <row r="41" spans="2:9" ht="13.5" thickBot="1">
      <c r="B41" s="42" t="s">
        <v>19</v>
      </c>
      <c r="C41" s="38"/>
      <c r="D41" s="39"/>
      <c r="E41" s="39">
        <v>1</v>
      </c>
      <c r="F41" s="39">
        <v>2</v>
      </c>
      <c r="G41" s="39">
        <v>3</v>
      </c>
      <c r="H41" s="39">
        <v>4</v>
      </c>
      <c r="I41" s="39">
        <v>5</v>
      </c>
    </row>
    <row r="42" spans="2:9" ht="12.75" customHeight="1">
      <c r="B42" s="8" t="s">
        <v>20</v>
      </c>
      <c r="C42" s="9"/>
      <c r="D42" s="91"/>
      <c r="E42" s="52">
        <v>10</v>
      </c>
      <c r="F42" s="52">
        <v>20</v>
      </c>
      <c r="G42" s="52">
        <v>30</v>
      </c>
      <c r="H42" s="52">
        <v>40</v>
      </c>
      <c r="I42" s="52">
        <v>40</v>
      </c>
    </row>
    <row r="43" ht="12.75" customHeight="1">
      <c r="B43" s="10"/>
    </row>
    <row r="44" spans="2:9" s="14" customFormat="1" ht="12.75" customHeight="1">
      <c r="B44" s="41" t="s">
        <v>50</v>
      </c>
      <c r="C44" s="11"/>
      <c r="D44" s="13"/>
      <c r="E44" s="13">
        <f>E42*E45</f>
        <v>150000</v>
      </c>
      <c r="F44" s="13">
        <f>F42*F45</f>
        <v>400000</v>
      </c>
      <c r="G44" s="13">
        <f>G42*G45</f>
        <v>900000</v>
      </c>
      <c r="H44" s="13">
        <f>H42*H45</f>
        <v>1200000</v>
      </c>
      <c r="I44" s="13">
        <f>I42*I45</f>
        <v>2000000</v>
      </c>
    </row>
    <row r="45" spans="2:9" s="14" customFormat="1" ht="12.75" customHeight="1">
      <c r="B45" s="15" t="s">
        <v>18</v>
      </c>
      <c r="C45" s="16"/>
      <c r="D45" s="92"/>
      <c r="E45" s="54">
        <v>15000</v>
      </c>
      <c r="F45" s="54">
        <v>20000</v>
      </c>
      <c r="G45" s="54">
        <v>30000</v>
      </c>
      <c r="H45" s="54">
        <v>30000</v>
      </c>
      <c r="I45" s="54">
        <v>50000</v>
      </c>
    </row>
    <row r="46" spans="2:3" s="14" customFormat="1" ht="12.75" customHeight="1">
      <c r="B46" s="10"/>
      <c r="C46" s="16"/>
    </row>
    <row r="47" spans="2:9" s="14" customFormat="1" ht="12.75" customHeight="1">
      <c r="B47" s="41" t="s">
        <v>51</v>
      </c>
      <c r="C47" s="11"/>
      <c r="D47" s="12"/>
      <c r="E47" s="12">
        <f>E42*E48</f>
        <v>112500</v>
      </c>
      <c r="F47" s="12">
        <f>F42*F48</f>
        <v>300000</v>
      </c>
      <c r="G47" s="12">
        <f>G42*G48</f>
        <v>675000</v>
      </c>
      <c r="H47" s="12">
        <f>H42*H48</f>
        <v>900000</v>
      </c>
      <c r="I47" s="12">
        <f>I42*I48</f>
        <v>1500000</v>
      </c>
    </row>
    <row r="48" spans="2:9" s="14" customFormat="1" ht="12.75" customHeight="1">
      <c r="B48" s="15" t="s">
        <v>52</v>
      </c>
      <c r="C48" s="53">
        <v>0.25</v>
      </c>
      <c r="E48" s="99">
        <f>E45*(1-$C$48)</f>
        <v>11250</v>
      </c>
      <c r="F48" s="99">
        <f>F45*(1-$C$48)</f>
        <v>15000</v>
      </c>
      <c r="G48" s="99">
        <f>G45*(1-$C$48)</f>
        <v>22500</v>
      </c>
      <c r="H48" s="99">
        <f>H45*(1-$C$48)</f>
        <v>22500</v>
      </c>
      <c r="I48" s="99">
        <f>I45*(1-$C$48)</f>
        <v>37500</v>
      </c>
    </row>
    <row r="49" spans="2:9" s="14" customFormat="1" ht="12.75" customHeight="1">
      <c r="B49" s="15"/>
      <c r="C49" s="19"/>
      <c r="D49" s="17"/>
      <c r="E49" s="17"/>
      <c r="F49" s="17"/>
      <c r="G49" s="17"/>
      <c r="H49" s="17"/>
      <c r="I49" s="17"/>
    </row>
    <row r="50" spans="2:9" s="14" customFormat="1" ht="12.75" customHeight="1">
      <c r="B50" s="41" t="s">
        <v>53</v>
      </c>
      <c r="C50" s="11"/>
      <c r="D50" s="13"/>
      <c r="E50" s="13">
        <f>E44-E47</f>
        <v>37500</v>
      </c>
      <c r="F50" s="13">
        <f>F44-F47</f>
        <v>100000</v>
      </c>
      <c r="G50" s="13">
        <f>G44-G47</f>
        <v>225000</v>
      </c>
      <c r="H50" s="13">
        <f>H44-H47</f>
        <v>300000</v>
      </c>
      <c r="I50" s="13">
        <f>I44-I47</f>
        <v>500000</v>
      </c>
    </row>
    <row r="51" spans="2:9" s="14" customFormat="1" ht="12.75" customHeight="1">
      <c r="B51" s="18" t="s">
        <v>0</v>
      </c>
      <c r="C51" s="56">
        <v>0.19</v>
      </c>
      <c r="E51" s="14">
        <f>IF(E50&lt;0,0,E50*$C$51)</f>
        <v>7125</v>
      </c>
      <c r="F51" s="14">
        <f>IF(F50&lt;0,0,F50*$C$51)</f>
        <v>19000</v>
      </c>
      <c r="G51" s="14">
        <f>IF(G50&lt;0,0,G50*$C$51)</f>
        <v>42750</v>
      </c>
      <c r="H51" s="14">
        <f>IF(H50&lt;0,0,H50*$C$51)</f>
        <v>57000</v>
      </c>
      <c r="I51" s="14">
        <f>IF(I50&lt;0,0,I50*$C$51)</f>
        <v>95000</v>
      </c>
    </row>
    <row r="52" spans="2:9" ht="12.75" customHeight="1">
      <c r="B52" s="43" t="s">
        <v>1</v>
      </c>
      <c r="C52" s="36"/>
      <c r="D52" s="37"/>
      <c r="E52" s="37">
        <f>E50-E51</f>
        <v>30375</v>
      </c>
      <c r="F52" s="37">
        <f>F50-F51</f>
        <v>81000</v>
      </c>
      <c r="G52" s="37">
        <f>G50-G51</f>
        <v>182250</v>
      </c>
      <c r="H52" s="37">
        <f>H50-H51</f>
        <v>243000</v>
      </c>
      <c r="I52" s="37">
        <f>I50-I51</f>
        <v>405000</v>
      </c>
    </row>
    <row r="53" spans="2:9" ht="12.75" customHeight="1">
      <c r="B53" s="62" t="s">
        <v>54</v>
      </c>
      <c r="C53" s="20"/>
      <c r="D53" s="21"/>
      <c r="E53" s="21">
        <f>D53+E52</f>
        <v>30375</v>
      </c>
      <c r="F53" s="21">
        <f>E53+F52</f>
        <v>111375</v>
      </c>
      <c r="G53" s="21">
        <f>F53+G52</f>
        <v>293625</v>
      </c>
      <c r="H53" s="21">
        <f>G53+H52</f>
        <v>536625</v>
      </c>
      <c r="I53" s="21">
        <f>H53+I52</f>
        <v>941625</v>
      </c>
    </row>
    <row r="54" spans="2:9" ht="12.75" customHeight="1">
      <c r="B54" s="18"/>
      <c r="C54" s="23"/>
      <c r="D54" s="24"/>
      <c r="E54" s="24"/>
      <c r="F54" s="24"/>
      <c r="G54" s="24"/>
      <c r="H54" s="24"/>
      <c r="I54" s="24"/>
    </row>
    <row r="55" spans="2:3" ht="12.75" customHeight="1">
      <c r="B55" s="18"/>
      <c r="C55" s="29"/>
    </row>
    <row r="56" spans="2:9" ht="12.75" customHeight="1">
      <c r="B56" s="15" t="s">
        <v>23</v>
      </c>
      <c r="C56" s="29"/>
      <c r="D56" s="54">
        <v>150000</v>
      </c>
      <c r="E56" s="54">
        <v>50000</v>
      </c>
      <c r="F56" s="54">
        <v>20000</v>
      </c>
      <c r="G56" s="54">
        <v>20000</v>
      </c>
      <c r="H56" s="54">
        <v>20000</v>
      </c>
      <c r="I56" s="54">
        <v>20000</v>
      </c>
    </row>
    <row r="57" spans="2:9" ht="12.75" customHeight="1" thickBot="1">
      <c r="B57" s="26" t="s">
        <v>55</v>
      </c>
      <c r="C57" s="27"/>
      <c r="D57" s="28">
        <f>D56</f>
        <v>150000</v>
      </c>
      <c r="E57" s="28">
        <f>D57+E56</f>
        <v>200000</v>
      </c>
      <c r="F57" s="28">
        <f>E57+F56</f>
        <v>220000</v>
      </c>
      <c r="G57" s="28">
        <f>F57+G56</f>
        <v>240000</v>
      </c>
      <c r="H57" s="28">
        <f>G57+H56</f>
        <v>260000</v>
      </c>
      <c r="I57" s="28">
        <f>H57+I56</f>
        <v>280000</v>
      </c>
    </row>
    <row r="58" spans="2:9" ht="12.75" customHeight="1" thickTop="1">
      <c r="B58" s="30"/>
      <c r="C58" s="31"/>
      <c r="D58" s="32"/>
      <c r="E58" s="32"/>
      <c r="F58" s="32"/>
      <c r="G58" s="32"/>
      <c r="H58" s="32"/>
      <c r="I58" s="32"/>
    </row>
    <row r="59" spans="2:9" ht="12.75" customHeight="1" thickBot="1">
      <c r="B59" s="65" t="s">
        <v>56</v>
      </c>
      <c r="C59" s="33"/>
      <c r="D59" s="34">
        <f aca="true" t="shared" si="0" ref="D59:I59">D53-D57</f>
        <v>-150000</v>
      </c>
      <c r="E59" s="34">
        <f t="shared" si="0"/>
        <v>-169625</v>
      </c>
      <c r="F59" s="34">
        <f t="shared" si="0"/>
        <v>-108625</v>
      </c>
      <c r="G59" s="34">
        <f t="shared" si="0"/>
        <v>53625</v>
      </c>
      <c r="H59" s="34">
        <f t="shared" si="0"/>
        <v>276625</v>
      </c>
      <c r="I59" s="34">
        <f t="shared" si="0"/>
        <v>661625</v>
      </c>
    </row>
    <row r="60" spans="5:9" ht="12.75" customHeight="1" thickTop="1">
      <c r="E60" s="69"/>
      <c r="F60" s="69"/>
      <c r="G60" s="69"/>
      <c r="H60" s="69"/>
      <c r="I60" s="69"/>
    </row>
    <row r="61" spans="2:9" ht="12.75" customHeight="1">
      <c r="B61" s="22" t="s">
        <v>78</v>
      </c>
      <c r="C61" s="53">
        <v>0.15</v>
      </c>
      <c r="D61" s="74"/>
      <c r="E61" s="13"/>
      <c r="F61" s="13"/>
      <c r="G61" s="13"/>
      <c r="H61" s="13"/>
      <c r="I61" s="13"/>
    </row>
    <row r="62" spans="2:9" ht="12.75" customHeight="1" thickBot="1">
      <c r="B62" s="22" t="s">
        <v>81</v>
      </c>
      <c r="C62" s="78"/>
      <c r="D62" s="14">
        <f aca="true" t="shared" si="1" ref="D62:I62">D52-D56</f>
        <v>-150000</v>
      </c>
      <c r="E62" s="14">
        <f t="shared" si="1"/>
        <v>-19625</v>
      </c>
      <c r="F62" s="14">
        <f t="shared" si="1"/>
        <v>61000</v>
      </c>
      <c r="G62" s="14">
        <f t="shared" si="1"/>
        <v>162250</v>
      </c>
      <c r="H62" s="14">
        <f t="shared" si="1"/>
        <v>223000</v>
      </c>
      <c r="I62" s="14">
        <f t="shared" si="1"/>
        <v>385000</v>
      </c>
    </row>
    <row r="63" spans="2:5" ht="12.75" customHeight="1" thickBot="1">
      <c r="B63" s="57" t="s">
        <v>79</v>
      </c>
      <c r="C63" s="13"/>
      <c r="D63" s="75">
        <f>D62+NPV(C61,E62:I62)</f>
        <v>304655.57188297785</v>
      </c>
      <c r="E63" s="14"/>
    </row>
    <row r="64" spans="2:5" ht="12.75" customHeight="1">
      <c r="B64" s="76" t="s">
        <v>80</v>
      </c>
      <c r="C64" s="77"/>
      <c r="D64" s="56">
        <f>IRR(D62:I62)</f>
        <v>0.517195384629608</v>
      </c>
      <c r="E64" s="14"/>
    </row>
    <row r="65" spans="5:9" ht="12.75" customHeight="1">
      <c r="E65" s="69"/>
      <c r="F65" s="69"/>
      <c r="G65" s="69"/>
      <c r="H65" s="69"/>
      <c r="I65" s="69"/>
    </row>
    <row r="66" spans="5:9" ht="12.75" customHeight="1" thickBot="1">
      <c r="E66" s="69"/>
      <c r="F66" s="69"/>
      <c r="G66" s="69"/>
      <c r="H66" s="69"/>
      <c r="I66" s="69"/>
    </row>
    <row r="67" spans="1:4" ht="12.75" customHeight="1" thickBot="1">
      <c r="A67" s="79" t="s">
        <v>86</v>
      </c>
      <c r="B67" s="80" t="s">
        <v>69</v>
      </c>
      <c r="C67" s="13"/>
      <c r="D67" s="67">
        <f>K40</f>
        <v>68</v>
      </c>
    </row>
    <row r="68" ht="12.75" customHeight="1">
      <c r="B68" s="44" t="s">
        <v>62</v>
      </c>
    </row>
    <row r="69" spans="2:9" ht="12.75" customHeight="1">
      <c r="B69" s="22" t="s">
        <v>64</v>
      </c>
      <c r="C69" s="25"/>
      <c r="D69" s="13"/>
      <c r="E69" s="13"/>
      <c r="F69" s="13"/>
      <c r="G69" s="13"/>
      <c r="H69" s="13"/>
      <c r="I69" s="13"/>
    </row>
    <row r="70" spans="3:9" ht="12.75" customHeight="1">
      <c r="C70" s="134" t="s">
        <v>67</v>
      </c>
      <c r="D70" s="134"/>
      <c r="E70" s="134"/>
      <c r="F70" s="134"/>
      <c r="G70" s="134"/>
      <c r="H70" s="134"/>
      <c r="I70" s="134"/>
    </row>
    <row r="71" spans="3:9" ht="12.75" customHeight="1">
      <c r="C71" s="134" t="s">
        <v>68</v>
      </c>
      <c r="D71" s="134"/>
      <c r="E71" s="134"/>
      <c r="F71" s="134"/>
      <c r="G71" s="134"/>
      <c r="H71" s="134"/>
      <c r="I71" s="134"/>
    </row>
    <row r="72" spans="2:9" ht="12.75" customHeight="1">
      <c r="B72" s="22" t="s">
        <v>163</v>
      </c>
      <c r="C72" s="93"/>
      <c r="D72" s="94"/>
      <c r="E72" s="94"/>
      <c r="F72" s="94"/>
      <c r="G72" s="94"/>
      <c r="H72" s="94"/>
      <c r="I72" s="94"/>
    </row>
    <row r="73" spans="3:9" ht="12.75" customHeight="1">
      <c r="C73" s="134" t="s">
        <v>172</v>
      </c>
      <c r="D73" s="134"/>
      <c r="E73" s="134"/>
      <c r="F73" s="134"/>
      <c r="G73" s="134"/>
      <c r="H73" s="134"/>
      <c r="I73" s="134"/>
    </row>
    <row r="74" spans="3:9" ht="12.75" customHeight="1">
      <c r="C74" s="134" t="s">
        <v>70</v>
      </c>
      <c r="D74" s="134"/>
      <c r="E74" s="134"/>
      <c r="F74" s="134"/>
      <c r="G74" s="134"/>
      <c r="H74" s="134"/>
      <c r="I74" s="134"/>
    </row>
    <row r="75" spans="2:9" ht="12.75" customHeight="1">
      <c r="B75" s="22" t="s">
        <v>164</v>
      </c>
      <c r="C75" s="93"/>
      <c r="D75" s="94"/>
      <c r="E75" s="94"/>
      <c r="F75" s="94"/>
      <c r="G75" s="94"/>
      <c r="H75" s="94"/>
      <c r="I75" s="94"/>
    </row>
    <row r="76" spans="3:9" ht="12.75" customHeight="1">
      <c r="C76" s="134" t="s">
        <v>65</v>
      </c>
      <c r="D76" s="134"/>
      <c r="E76" s="134"/>
      <c r="F76" s="134"/>
      <c r="G76" s="134"/>
      <c r="H76" s="134"/>
      <c r="I76" s="134"/>
    </row>
    <row r="77" spans="3:9" ht="12.75" customHeight="1">
      <c r="C77" s="134" t="s">
        <v>66</v>
      </c>
      <c r="D77" s="134"/>
      <c r="E77" s="134"/>
      <c r="F77" s="134"/>
      <c r="G77" s="134"/>
      <c r="H77" s="134"/>
      <c r="I77" s="134"/>
    </row>
  </sheetData>
  <sheetProtection/>
  <mergeCells count="31">
    <mergeCell ref="C7:I7"/>
    <mergeCell ref="C19:I19"/>
    <mergeCell ref="C24:I24"/>
    <mergeCell ref="C12:I12"/>
    <mergeCell ref="C18:I18"/>
    <mergeCell ref="C13:I13"/>
    <mergeCell ref="C15:I15"/>
    <mergeCell ref="C77:I77"/>
    <mergeCell ref="C37:I37"/>
    <mergeCell ref="C76:I76"/>
    <mergeCell ref="C70:I70"/>
    <mergeCell ref="C71:I71"/>
    <mergeCell ref="C73:I73"/>
    <mergeCell ref="C74:I74"/>
    <mergeCell ref="C3:D3"/>
    <mergeCell ref="C22:I22"/>
    <mergeCell ref="C34:I34"/>
    <mergeCell ref="C6:I6"/>
    <mergeCell ref="C11:I11"/>
    <mergeCell ref="C29:I29"/>
    <mergeCell ref="C14:I14"/>
    <mergeCell ref="C16:I16"/>
    <mergeCell ref="C17:I17"/>
    <mergeCell ref="C8:I8"/>
    <mergeCell ref="C36:I36"/>
    <mergeCell ref="C23:I23"/>
    <mergeCell ref="C28:I28"/>
    <mergeCell ref="C25:I25"/>
    <mergeCell ref="C30:I30"/>
    <mergeCell ref="C31:I31"/>
    <mergeCell ref="C35:I35"/>
  </mergeCells>
  <printOptions horizontalCentered="1" verticalCentered="1"/>
  <pageMargins left="0.5511811023622047" right="0.5511811023622047" top="0.7874015748031497" bottom="0.7874015748031497" header="0.31496062992125984" footer="0.1968503937007874"/>
  <pageSetup fitToHeight="1" fitToWidth="1" horizontalDpi="240" verticalDpi="240" orientation="portrait" paperSize="9" scale="5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ewaluator pomysłów biznesowych</dc:title>
  <dc:subject/>
  <dc:creator/>
  <cp:keywords/>
  <dc:description>nowa wersja</dc:description>
  <cp:lastModifiedBy>Jerzy Cieslik</cp:lastModifiedBy>
  <cp:lastPrinted>2006-03-13T21:15:20Z</cp:lastPrinted>
  <dcterms:created xsi:type="dcterms:W3CDTF">2004-02-27T11:29:49Z</dcterms:created>
  <dcterms:modified xsi:type="dcterms:W3CDTF">2006-03-26T21:24:34Z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